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9720" windowHeight="6375" firstSheet="1" activeTab="4"/>
  </bookViews>
  <sheets>
    <sheet name="Entrate" sheetId="1" r:id="rId1"/>
    <sheet name="Entrate in Previsione" sheetId="2" r:id="rId2"/>
    <sheet name="GIORNALE DELLE ENTRATE" sheetId="3" r:id="rId3"/>
    <sheet name="PARTITARIO DELLE ENTRATE" sheetId="4" r:id="rId4"/>
    <sheet name="accertamenti" sheetId="5" r:id="rId5"/>
    <sheet name="Spese " sheetId="6" r:id="rId6"/>
    <sheet name="Spese in previsione" sheetId="7" r:id="rId7"/>
    <sheet name="GIORNALE DELLE SPESE" sheetId="8" r:id="rId8"/>
    <sheet name="PARTITARIO SPESE" sheetId="9" r:id="rId9"/>
    <sheet name="IMPEGNI" sheetId="10" r:id="rId10"/>
    <sheet name="Dimostrazione avanzo" sheetId="11" r:id="rId11"/>
    <sheet name="variazioni di bilancio" sheetId="12" r:id="rId12"/>
    <sheet name="Foglio2" sheetId="13" r:id="rId13"/>
    <sheet name="Foglio3" sheetId="14" r:id="rId14"/>
  </sheets>
  <definedNames>
    <definedName name="_xlnm.Print_Area" localSheetId="0">'Entrate'!$A$1:$K$58</definedName>
    <definedName name="_xlnm.Print_Area" localSheetId="2">'GIORNALE DELLE ENTRATE'!$A$1:$I$248</definedName>
    <definedName name="_xlnm.Print_Area" localSheetId="7">'GIORNALE DELLE SPESE'!$A$1:$I$356</definedName>
    <definedName name="_xlnm.Print_Area" localSheetId="3">'PARTITARIO DELLE ENTRATE'!$A$1:$I$258</definedName>
    <definedName name="_xlnm.Print_Area" localSheetId="8">'PARTITARIO SPESE'!$A$1:$I$371</definedName>
    <definedName name="_xlnm.Print_Area" localSheetId="5">'Spese '!$A$1:$K$82</definedName>
    <definedName name="_xlnm.Print_Area" localSheetId="11">'variazioni di bilancio'!$A$1:$D$177</definedName>
    <definedName name="_xlnm.Print_Titles" localSheetId="0">'Entrate'!$1:$4</definedName>
    <definedName name="_xlnm.Print_Titles" localSheetId="2">'GIORNALE DELLE ENTRATE'!$3:$3</definedName>
    <definedName name="_xlnm.Print_Titles" localSheetId="3">'PARTITARIO DELLE ENTRATE'!$3:$3</definedName>
    <definedName name="_xlnm.Print_Titles" localSheetId="5">'Spese '!$1:$5</definedName>
  </definedNames>
  <calcPr fullCalcOnLoad="1"/>
</workbook>
</file>

<file path=xl/sharedStrings.xml><?xml version="1.0" encoding="utf-8"?>
<sst xmlns="http://schemas.openxmlformats.org/spreadsheetml/2006/main" count="7680" uniqueCount="1058">
  <si>
    <t>Ritenute erariali</t>
  </si>
  <si>
    <t>Depositi cauzionali</t>
  </si>
  <si>
    <t>Trasferimenti per investimenti da Unione Europea</t>
  </si>
  <si>
    <t>Altri proventi</t>
  </si>
  <si>
    <t>Avanzo di amministrazione</t>
  </si>
  <si>
    <t>Disavanzo di amministrazione</t>
  </si>
  <si>
    <t>VARIAZIONI in + o in -</t>
  </si>
  <si>
    <t>DENOMINAZIONE</t>
  </si>
  <si>
    <t>CHIAVE CAPITOLO</t>
  </si>
  <si>
    <t>F.E.</t>
  </si>
  <si>
    <t>ENTRATE</t>
  </si>
  <si>
    <t>F.E.0</t>
  </si>
  <si>
    <t>F.E.1</t>
  </si>
  <si>
    <t>F.E.1.01.01</t>
  </si>
  <si>
    <t>F.E.1.01.02</t>
  </si>
  <si>
    <t>F.E.1.01.03</t>
  </si>
  <si>
    <t>F.E.1.01.04</t>
  </si>
  <si>
    <t>F.E.1.01.05</t>
  </si>
  <si>
    <t>F.E.1.02</t>
  </si>
  <si>
    <t>F.E.1.01</t>
  </si>
  <si>
    <t>F.E.1.02.01</t>
  </si>
  <si>
    <t>F.E.1.02.02</t>
  </si>
  <si>
    <t>F.E.1.03</t>
  </si>
  <si>
    <t>F.E.1.03.01</t>
  </si>
  <si>
    <t>F.E.1.03.02</t>
  </si>
  <si>
    <t>F.E.1.04</t>
  </si>
  <si>
    <t>F.E.1.04.01</t>
  </si>
  <si>
    <t>F.E.1.04.02</t>
  </si>
  <si>
    <t>F.E.2</t>
  </si>
  <si>
    <t>F.E.2.05</t>
  </si>
  <si>
    <t>F.E.2.05.01</t>
  </si>
  <si>
    <t>F.E.2.05.02</t>
  </si>
  <si>
    <t>F.E.2.05.03</t>
  </si>
  <si>
    <t>F.E.2.05.04</t>
  </si>
  <si>
    <t>F.E.2.05.05</t>
  </si>
  <si>
    <t>F.E.2.06</t>
  </si>
  <si>
    <t>F.E.2.06.02</t>
  </si>
  <si>
    <t>F.E.2.06.03</t>
  </si>
  <si>
    <t>F.E.2.06.04</t>
  </si>
  <si>
    <t>F.E.2.06.05</t>
  </si>
  <si>
    <t>F.E.3</t>
  </si>
  <si>
    <t>F.E.3.08.01</t>
  </si>
  <si>
    <t>Trasferimenti per investimenti da altri Enti pubblici</t>
  </si>
  <si>
    <t>PARTITE DI GIRO</t>
  </si>
  <si>
    <t>Ritenute previdenziali</t>
  </si>
  <si>
    <t>TOTALE GENERALE ENTRATE</t>
  </si>
  <si>
    <t>F.S.</t>
  </si>
  <si>
    <t>SPESE</t>
  </si>
  <si>
    <t>F.S.1</t>
  </si>
  <si>
    <t>F.S.1.01.01</t>
  </si>
  <si>
    <t>F.S.1.01.02</t>
  </si>
  <si>
    <t>F.S.1.02</t>
  </si>
  <si>
    <t>F.S.1.02.01</t>
  </si>
  <si>
    <t>F.S.1.02.02</t>
  </si>
  <si>
    <t>F.S.1.02.03</t>
  </si>
  <si>
    <t>F.S.1.03</t>
  </si>
  <si>
    <t>F.S.1.03.01</t>
  </si>
  <si>
    <t>F.S.1.03.02</t>
  </si>
  <si>
    <t>F.S.1.03.03</t>
  </si>
  <si>
    <t>F.S.1.04</t>
  </si>
  <si>
    <t>F.S.1.04.01</t>
  </si>
  <si>
    <t>F.S.2</t>
  </si>
  <si>
    <t>F.S.3</t>
  </si>
  <si>
    <t>F.S.0</t>
  </si>
  <si>
    <t>F.S.1.01</t>
  </si>
  <si>
    <t>F.S.1.03.04</t>
  </si>
  <si>
    <t>F.S.1.03.05</t>
  </si>
  <si>
    <t>F.S.1.03.06</t>
  </si>
  <si>
    <t>SPESE PER ATTIVITA' ISTITUZIONALI</t>
  </si>
  <si>
    <t>Materiale di consumo</t>
  </si>
  <si>
    <t>Spese di rappresentanza</t>
  </si>
  <si>
    <t>Spese postali</t>
  </si>
  <si>
    <t>Spese telefoniche</t>
  </si>
  <si>
    <t>Assicurazioni</t>
  </si>
  <si>
    <t>Noleggio attrezzature, fotocopiatrici, veicoli</t>
  </si>
  <si>
    <t>F.S.2.08</t>
  </si>
  <si>
    <t>F.S.2.08.01</t>
  </si>
  <si>
    <t>F.S.2.08.02</t>
  </si>
  <si>
    <t>F.S.3.09.01</t>
  </si>
  <si>
    <t>F.S.3.09.02</t>
  </si>
  <si>
    <t>ONERI FINANZIARI</t>
  </si>
  <si>
    <t>ONERI TRIBUTARI</t>
  </si>
  <si>
    <t>SPESE NON CLASSIFICABILI IN ALTRE VOCI</t>
  </si>
  <si>
    <t>TRASFERIMENTI CORRENTI</t>
  </si>
  <si>
    <t>SPESE IN CONTO CAPITALE</t>
  </si>
  <si>
    <t>TOTALE GENERALE SPESE</t>
  </si>
  <si>
    <t>ENTRATE CORRENTI</t>
  </si>
  <si>
    <t>Contributi dallo Stato</t>
  </si>
  <si>
    <t xml:space="preserve"> </t>
  </si>
  <si>
    <t>Contributi da altri Enti pubblici</t>
  </si>
  <si>
    <t>Contributi da Privati</t>
  </si>
  <si>
    <t>Contributi da Unione Europea</t>
  </si>
  <si>
    <t>TOTALE ENTRATE CORRENTI</t>
  </si>
  <si>
    <t>Altre vendite di beni e servizi</t>
  </si>
  <si>
    <t>VENDITA BENI E SERVIZI</t>
  </si>
  <si>
    <t>TOTALE VENDITA BENI E SERVIZI</t>
  </si>
  <si>
    <t>RENDITE E PROVENTI PATRIMONIALI</t>
  </si>
  <si>
    <t>Interessi attivi sui depositi</t>
  </si>
  <si>
    <t>TOTALE RENDITE E PROVENTI PATRIMONIALI</t>
  </si>
  <si>
    <t>ALTRE ENTRATE</t>
  </si>
  <si>
    <t>Rimborsi IVA</t>
  </si>
  <si>
    <t>Recuperi e rimborsi</t>
  </si>
  <si>
    <t>TOTALE ALTRE ENTRATE</t>
  </si>
  <si>
    <t>ENTRATE IN CONTO CAPITALE</t>
  </si>
  <si>
    <t>TRASFERIMENTI PER INVESTIMENTI</t>
  </si>
  <si>
    <t>TOTALE TRASFERIMENTI PER INVESTIMENTI</t>
  </si>
  <si>
    <t>TRASFERIMENTI PER RICERCA SCIENTIFICA</t>
  </si>
  <si>
    <t>F.E.2.06.01</t>
  </si>
  <si>
    <t>TOTALE TRASFERIMENTI PER RICERCA SCIENTIFICA</t>
  </si>
  <si>
    <t>ENTRATE PER ALIENAZIONE DI BENI PATRIMONIALI</t>
  </si>
  <si>
    <t>F.E.2.07.01</t>
  </si>
  <si>
    <t>F.E.2.07.02</t>
  </si>
  <si>
    <t>Realizzo di valori mobiliari</t>
  </si>
  <si>
    <t>Vendita di titoli pubblici</t>
  </si>
  <si>
    <t>TOTALE ENTRATE PER ALIENAZIONE DI BENI PATRIMONIALI</t>
  </si>
  <si>
    <t>F.E.3.08.02</t>
  </si>
  <si>
    <t>F.E.3.08.03</t>
  </si>
  <si>
    <t>F.E.3.08.04</t>
  </si>
  <si>
    <t>F.E.3.08.05</t>
  </si>
  <si>
    <t>TOTALE ENTRATE IN CONTO CAPITALE</t>
  </si>
  <si>
    <t>TOTALE PARTITE DI GIRO</t>
  </si>
  <si>
    <t>SPESE CORRENTI</t>
  </si>
  <si>
    <t>SPESE PER IL FUNZIONAMENTO ORGANI</t>
  </si>
  <si>
    <t>TOTALE SPESE PER IL FUNZIONAMENTO ORGANI</t>
  </si>
  <si>
    <t>Spese funzionamento Organi amministrativi</t>
  </si>
  <si>
    <t>Indennità di missione e rimborsi spese</t>
  </si>
  <si>
    <t>Spese consulenze tecniche e amministrative</t>
  </si>
  <si>
    <t>Organizzazione e programmazione attività culturali, congressi, eventi</t>
  </si>
  <si>
    <t>Assegni di ricerca e borse di studio</t>
  </si>
  <si>
    <t>SPESE PER ACQUISTO DI BENI E SERVIZI</t>
  </si>
  <si>
    <t>Acquisto libri e riviste (non invent.)</t>
  </si>
  <si>
    <t>F.S.1.03.07</t>
  </si>
  <si>
    <t>F.S.1.03.08</t>
  </si>
  <si>
    <t>F.S.1.03.09</t>
  </si>
  <si>
    <t>F.S.1.03.10</t>
  </si>
  <si>
    <t>F.S.1.03.11</t>
  </si>
  <si>
    <t>F.S.1.03.12</t>
  </si>
  <si>
    <t>TOTALE SPESE PER ACQUISTO DI BENI E SERVIZI</t>
  </si>
  <si>
    <t>Interessi passivi</t>
  </si>
  <si>
    <t>TOTALE ONERI FINANZIARI</t>
  </si>
  <si>
    <t>F.S.1.05</t>
  </si>
  <si>
    <t>F.S.1.05.01</t>
  </si>
  <si>
    <t>Imposte, tasse e tributi vari</t>
  </si>
  <si>
    <t>Versamenti I.V.A.</t>
  </si>
  <si>
    <t>F.S.1.06</t>
  </si>
  <si>
    <t>TOTALE ONERI TRIBUTARI</t>
  </si>
  <si>
    <t>POSTE CORRETTIVE DI ENTRATE CORRENTI</t>
  </si>
  <si>
    <t>F.S.1.06.01</t>
  </si>
  <si>
    <t>TOTALE POSTE CORRETTIVE DI ENTRATE CORRENTI</t>
  </si>
  <si>
    <t>F.S.1.07</t>
  </si>
  <si>
    <t>Oneri straordinari</t>
  </si>
  <si>
    <t>Fondo di Riserva</t>
  </si>
  <si>
    <t>F.S.1.07.01</t>
  </si>
  <si>
    <t>F.S.1.07.02</t>
  </si>
  <si>
    <t>TOTALE SPESE NON CLASSIFICABILI IN ALTRE VOCI</t>
  </si>
  <si>
    <t>TOTALE SPESE CORRENTI</t>
  </si>
  <si>
    <t>TOTALE TRASFERIMENTI CORRENTI</t>
  </si>
  <si>
    <t>Manutenzioni e riparazioni</t>
  </si>
  <si>
    <t>Acquisto e gestione software</t>
  </si>
  <si>
    <t>Spese amministrative generali</t>
  </si>
  <si>
    <t>ACQUISTO DI BENI DUREVOLI</t>
  </si>
  <si>
    <t>F.S.2.08.03</t>
  </si>
  <si>
    <t>F.S.2.08.04</t>
  </si>
  <si>
    <t>Acquisto attrezzature scientifiche</t>
  </si>
  <si>
    <t>Acquisto mobili, arredi e macchine da ufficio</t>
  </si>
  <si>
    <t>Manutenzione straordinaria</t>
  </si>
  <si>
    <t>Investimenti finanziari</t>
  </si>
  <si>
    <t>TOTALE ACQUISTO DI BENI DUREVOLI</t>
  </si>
  <si>
    <t>TOTALE SPESE IN CONTO CAPITALE</t>
  </si>
  <si>
    <t>SPESE AVENTI NATURA DI PARTITE DI GIRO</t>
  </si>
  <si>
    <t>F.S.3.09.03</t>
  </si>
  <si>
    <t>Ritenute extra-erariali</t>
  </si>
  <si>
    <t>Fondo economale</t>
  </si>
  <si>
    <t>F.S.3.09.04</t>
  </si>
  <si>
    <t>F.S.3.09.05</t>
  </si>
  <si>
    <t>TOTALE SPESE AVENTI NATURA DI PARTITE DI GIRO</t>
  </si>
  <si>
    <t>Contributi da altri Enti di ricerca</t>
  </si>
  <si>
    <t>Trasferimenti per investimenti dallo Stato</t>
  </si>
  <si>
    <t>Trasferimenti per investimenti da Privati</t>
  </si>
  <si>
    <t>Trasferimenti per investimenti da altri Enti di Ricerca</t>
  </si>
  <si>
    <t>Trasferimenti per ricerca dallo Stato</t>
  </si>
  <si>
    <t>Trasferimenti per ricerca da altri Enti pubblici</t>
  </si>
  <si>
    <t>Trasferimenti per ricerca da Privati</t>
  </si>
  <si>
    <t>Trasferimenti per ricerca da Unione Europea</t>
  </si>
  <si>
    <t>Trasferimenti per ricerca da altri Enti di Ricerca</t>
  </si>
  <si>
    <t>TOTALE SPESE PER ATTIVITA' ISTITUZIONALI</t>
  </si>
  <si>
    <t>Fitti locali e spese condominiali</t>
  </si>
  <si>
    <t>Spese di trasporto, facchinaggio, smaltimento rifiuti</t>
  </si>
  <si>
    <t>Recuperi e rimborsi diversi</t>
  </si>
  <si>
    <t>Prestazioni a pagamento</t>
  </si>
  <si>
    <t>F.E.1.02.03</t>
  </si>
  <si>
    <t>Contratti e Convenzioni</t>
  </si>
  <si>
    <t>CONSORZIO INTERUNIVERSITARIO PER L'OTTIMIZZAZIONE E LA RICERCA OPERATIVA</t>
  </si>
  <si>
    <t>F.S.4</t>
  </si>
  <si>
    <t>F.S.4.09</t>
  </si>
  <si>
    <t>F.S 3.08.01</t>
  </si>
  <si>
    <t>F.S 3.08</t>
  </si>
  <si>
    <t>TOTALE TRASFERIMENTI</t>
  </si>
  <si>
    <t>TRASFERIMENTI</t>
  </si>
  <si>
    <t>TRASFERIMENTI VS CONSORZIATI</t>
  </si>
  <si>
    <t>Trasferimento vs enti consorziati</t>
  </si>
  <si>
    <t>F.E.1.01.06</t>
  </si>
  <si>
    <t>Contributi da Consorziati</t>
  </si>
  <si>
    <t>F.S.1.08</t>
  </si>
  <si>
    <t>SPESE PER ATTIVITA' IN CONTO TERZI</t>
  </si>
  <si>
    <t>F.S.1.08.01</t>
  </si>
  <si>
    <t>Prestazioni  di servizi</t>
  </si>
  <si>
    <t>F.S.1.08.02</t>
  </si>
  <si>
    <t>Contratti e convenzioni</t>
  </si>
  <si>
    <t>TOTALE SPESE PER ATTIVITA' IN CONTO TERZI</t>
  </si>
  <si>
    <t>Ragione sociale beneficiario</t>
  </si>
  <si>
    <t>Importo</t>
  </si>
  <si>
    <t>Capitolo</t>
  </si>
  <si>
    <t>Descrizione Capitolo</t>
  </si>
  <si>
    <t>Descizione</t>
  </si>
  <si>
    <t>Unicredit</t>
  </si>
  <si>
    <t>Mauro Dell'Amico</t>
  </si>
  <si>
    <t>F.S.1,01,02</t>
  </si>
  <si>
    <t>Aruba s.p.A.</t>
  </si>
  <si>
    <t>F.S.1,03,11</t>
  </si>
  <si>
    <t>F.S.1,02,01</t>
  </si>
  <si>
    <t>Erario</t>
  </si>
  <si>
    <t>F.S.1,05,01</t>
  </si>
  <si>
    <t>Versamenti Iva</t>
  </si>
  <si>
    <t>F.S.1,03,05</t>
  </si>
  <si>
    <t>Iscrizione camera di commercio Bologna</t>
  </si>
  <si>
    <t>Camera di commercio di Bologna</t>
  </si>
  <si>
    <t>Ragione sociale versante</t>
  </si>
  <si>
    <t>F.S.1,04,02</t>
  </si>
  <si>
    <t>F.S.1,05,02</t>
  </si>
  <si>
    <t>F.S.1.05.02</t>
  </si>
  <si>
    <t>Compenso ai revisori dei conti</t>
  </si>
  <si>
    <t>Revisori</t>
  </si>
  <si>
    <t>F.S.1,01,01</t>
  </si>
  <si>
    <t>Imposta di bollo (18,45 per 4 estratti conti)</t>
  </si>
  <si>
    <t>Compenso segretaria amministrativa</t>
  </si>
  <si>
    <t>Compenso commercialista</t>
  </si>
  <si>
    <t>Missioni del Direttore per il consorzio in genere</t>
  </si>
  <si>
    <t>Organizzazione eventi</t>
  </si>
  <si>
    <t>Grazia Cattani</t>
  </si>
  <si>
    <t>Diversi</t>
  </si>
  <si>
    <t>F.S.1,02,02</t>
  </si>
  <si>
    <t>Organizzazione e programmazione attività culturali, congressi, event</t>
  </si>
  <si>
    <t>Rinnovo dominio Icoor.it e icoor.org + varie</t>
  </si>
  <si>
    <t>FS.1.04.02</t>
  </si>
  <si>
    <t>Commissioni bancarie</t>
  </si>
  <si>
    <t>Riscossioni totali</t>
  </si>
  <si>
    <t>Pagamenti totali</t>
  </si>
  <si>
    <t xml:space="preserve">FONDO DI CASSA </t>
  </si>
  <si>
    <t>Crediti</t>
  </si>
  <si>
    <t>(residui attivi)</t>
  </si>
  <si>
    <t>Debiti</t>
  </si>
  <si>
    <t>(residui passivi)</t>
  </si>
  <si>
    <t>F.S.1,03,02</t>
  </si>
  <si>
    <t>Dott.Graziosi</t>
  </si>
  <si>
    <t>Inps</t>
  </si>
  <si>
    <t>F.S.2.09</t>
  </si>
  <si>
    <t>SPESE PER RICERCA SCIENTIFICA</t>
  </si>
  <si>
    <t>F.S.2.09.01</t>
  </si>
  <si>
    <t>Spese per ricerca dallo Stato</t>
  </si>
  <si>
    <t>F.S.2.09.02</t>
  </si>
  <si>
    <t>Spese per ricerca da altri Enti pubblici</t>
  </si>
  <si>
    <t>F.S.2.09.03</t>
  </si>
  <si>
    <t>Spese per ricerca da Privati</t>
  </si>
  <si>
    <t>F.S.2.09.04</t>
  </si>
  <si>
    <t>Spese per ricerca da Unione Europea</t>
  </si>
  <si>
    <t>F.S.2.09.05</t>
  </si>
  <si>
    <t>Spese per ricerca da altri Enti di Ricerca</t>
  </si>
  <si>
    <t>TOTALE SPESE PER RICERCA</t>
  </si>
  <si>
    <t>Spese postali da rimborsare alla segretaria</t>
  </si>
  <si>
    <t>Costi di tenuta conto</t>
  </si>
  <si>
    <t>Versamenti all'Erario</t>
  </si>
  <si>
    <t>Versamenti all'Inps</t>
  </si>
  <si>
    <t>TOTALI LIQUIDI IN BANCA</t>
  </si>
  <si>
    <t>DESTINAZIONE AVANZO DI AMMINISTRAZIONE</t>
  </si>
  <si>
    <t>Avanzo di amministrazione totale</t>
  </si>
  <si>
    <t>F.S.1.02.04</t>
  </si>
  <si>
    <t>Quote associative</t>
  </si>
  <si>
    <t>F.S.1,02,03</t>
  </si>
  <si>
    <t>Iscrizione annuale ad Ertico</t>
  </si>
  <si>
    <t>Ertico</t>
  </si>
  <si>
    <t>GIORNALE CRONOLOGICO DELLE ENTRATE</t>
  </si>
  <si>
    <t>N.</t>
  </si>
  <si>
    <t>Data incasso</t>
  </si>
  <si>
    <t>C/R</t>
  </si>
  <si>
    <t>Numero</t>
  </si>
  <si>
    <t>ICOOR</t>
  </si>
  <si>
    <t>GIORNALE CRONOLOGICO DELLE SPESE</t>
  </si>
  <si>
    <t>Data pagamento</t>
  </si>
  <si>
    <t>Descrizione</t>
  </si>
  <si>
    <t>c/r</t>
  </si>
  <si>
    <t>Progetto</t>
  </si>
  <si>
    <t>N. impegno</t>
  </si>
  <si>
    <t>Enrico Mirone</t>
  </si>
  <si>
    <t>Alessandro Saccani</t>
  </si>
  <si>
    <t>Sante Speranza</t>
  </si>
  <si>
    <t>Sergio Graziosi</t>
  </si>
  <si>
    <t>UNICREDIT BANCA</t>
  </si>
  <si>
    <t>C</t>
  </si>
  <si>
    <t>CALIFORNIA DREAMING</t>
  </si>
  <si>
    <t>R</t>
  </si>
  <si>
    <t>SILVIA CABASSI</t>
  </si>
  <si>
    <t>GRAZIA CATTANI</t>
  </si>
  <si>
    <t>ENRICO MIRONE</t>
  </si>
  <si>
    <t>ERARIO C/IRPEF</t>
  </si>
  <si>
    <t>Interessi attivi su depositi</t>
  </si>
  <si>
    <t>CITYLOG</t>
  </si>
  <si>
    <t>ID4EV</t>
  </si>
  <si>
    <t>ERARIO C/IVA</t>
  </si>
  <si>
    <t>ERARIO C/INPS</t>
  </si>
  <si>
    <t>PREVISIONI DEFINITIVE</t>
  </si>
  <si>
    <t>IMPEGNATO</t>
  </si>
  <si>
    <t>PAGATO in c/competenza</t>
  </si>
  <si>
    <t>RIMASTO DA PAGARE</t>
  </si>
  <si>
    <t>DIFFERENZA RISPETTO ALLE PREVISIONI</t>
  </si>
  <si>
    <t>PAGATO in c/residui</t>
  </si>
  <si>
    <t>PAGATO TOTALE</t>
  </si>
  <si>
    <t>ACCERTATO</t>
  </si>
  <si>
    <t>RISCOSSO in c/competenza</t>
  </si>
  <si>
    <t>RIMASTE DA RISCUOTERE</t>
  </si>
  <si>
    <t>RISCOSSO in c/residui</t>
  </si>
  <si>
    <t>RISCOSSO totale</t>
  </si>
  <si>
    <t>Incasso interessi attivi su depositi</t>
  </si>
  <si>
    <t xml:space="preserve">Stanziamento interessi attivi su depositi </t>
  </si>
  <si>
    <t>VALUE TEAM</t>
  </si>
  <si>
    <t>- Avanzo vincolato da entrate commerciali</t>
  </si>
  <si>
    <t>FISSER ELISABETTA</t>
  </si>
  <si>
    <t>Dalla banca risulta al  c/c 000011138764</t>
  </si>
  <si>
    <t>VERSAMENTO IRPEF SU COMPENSI DI DICEMBRE</t>
  </si>
  <si>
    <t>VERSAMENTO INPS SU COMPENSI DI DICEMBRE</t>
  </si>
  <si>
    <t>ERARIO C/INAIL</t>
  </si>
  <si>
    <t>Totale</t>
  </si>
  <si>
    <t>RESIDUI PASSIVI</t>
  </si>
  <si>
    <t xml:space="preserve">Residuo </t>
  </si>
  <si>
    <t>RESIDUI ATTIVI</t>
  </si>
  <si>
    <t>Unione Europea</t>
  </si>
  <si>
    <t>Versamenti Inail</t>
  </si>
  <si>
    <t>Inail</t>
  </si>
  <si>
    <t>ARMESI</t>
  </si>
  <si>
    <t>COMMISSIONE EUROPEA</t>
  </si>
  <si>
    <t>DEVICE</t>
  </si>
  <si>
    <t>RE:LAB</t>
  </si>
  <si>
    <t>MONASH UNIVERSITY</t>
  </si>
  <si>
    <t>LOUGHBOROUGH UNIVERSITY</t>
  </si>
  <si>
    <t>SMARTCEM</t>
  </si>
  <si>
    <t>ALESSANDRO SACCANI</t>
  </si>
  <si>
    <t>SERGIO GRAZIOSI</t>
  </si>
  <si>
    <t xml:space="preserve">Recuperi e rimborsi </t>
  </si>
  <si>
    <t>COMPENSO REVISORE 2012</t>
  </si>
  <si>
    <t>CABASSI</t>
  </si>
  <si>
    <t>INPS A CARICO ENTE MESE DI FEBBRAIO</t>
  </si>
  <si>
    <t>RIMBORSO SPESE POSTALI</t>
  </si>
  <si>
    <t>NATALIA HADJIDIMITRIOU</t>
  </si>
  <si>
    <t>CHIARA FERRARINI</t>
  </si>
  <si>
    <t>ROBERTO MONTANARI</t>
  </si>
  <si>
    <t>ERTICO</t>
  </si>
  <si>
    <t>RITENUTE</t>
  </si>
  <si>
    <t>NOTE</t>
  </si>
  <si>
    <t>NETTO VERSATO</t>
  </si>
  <si>
    <t>DIAZ DIAZ JOSE CARLOS</t>
  </si>
  <si>
    <t>IREN ENERGIA</t>
  </si>
  <si>
    <t>FRANCESCA FIORI</t>
  </si>
  <si>
    <t>Somma ritenute</t>
  </si>
  <si>
    <t>WARRANT GROUP</t>
  </si>
  <si>
    <t>DANIELE PINOTTI</t>
  </si>
  <si>
    <t>PIETRO MASCOLO</t>
  </si>
  <si>
    <t>COMPENSO DOTT.SSA CATTANI II SEM 2012</t>
  </si>
  <si>
    <t>COMPENSO ATTIVITA' 2012</t>
  </si>
  <si>
    <t>- Avanzo vincolato progetti istituzionali</t>
  </si>
  <si>
    <t>FURLA SPA</t>
  </si>
  <si>
    <t>SNAIDERO</t>
  </si>
  <si>
    <t>Dallara</t>
  </si>
  <si>
    <t>TWINERGY</t>
  </si>
  <si>
    <t>RIMBORSO SPESE</t>
  </si>
  <si>
    <t>PARTITARIO DELLE ENTRATE</t>
  </si>
  <si>
    <t>PARTITARIO DELLE SPESE</t>
  </si>
  <si>
    <t>NOTE ALLE ENTRATE 2013</t>
  </si>
  <si>
    <t>Avanzo prudenziale 2012</t>
  </si>
  <si>
    <t>3 rata del contratto</t>
  </si>
  <si>
    <t>4 rata del contratto</t>
  </si>
  <si>
    <t>Iva su 3 rata</t>
  </si>
  <si>
    <t>Iva su 4 rata</t>
  </si>
  <si>
    <t>Finanziamento Deserve</t>
  </si>
  <si>
    <t>Finanziamento Hero</t>
  </si>
  <si>
    <t>PREVISIONI 2013</t>
  </si>
  <si>
    <t>Conto consuntivo 2013</t>
  </si>
  <si>
    <t>NOTE ALLE SPESE 2013</t>
  </si>
  <si>
    <t>da discutere</t>
  </si>
  <si>
    <t>Versamento iva Dallara 3 fattura</t>
  </si>
  <si>
    <t>Versamento iva Dallara 4 fattura</t>
  </si>
  <si>
    <t>Fondi da spendere per la realizzazione dei Contratti con Dallara</t>
  </si>
  <si>
    <t>Attività istituzionale</t>
  </si>
  <si>
    <t xml:space="preserve">Importo finanziato </t>
  </si>
  <si>
    <t>Quota annua</t>
  </si>
  <si>
    <t>Prelievo</t>
  </si>
  <si>
    <t>Disponibile</t>
  </si>
  <si>
    <t xml:space="preserve">Finanziamento totale di Deserve </t>
  </si>
  <si>
    <t>Hero</t>
  </si>
  <si>
    <t>Attività commerciale</t>
  </si>
  <si>
    <t>Dallara 3 rata</t>
  </si>
  <si>
    <t>Dallara 4 rata</t>
  </si>
  <si>
    <t>quota per chiudere il bilancio</t>
  </si>
  <si>
    <t>disponibile fondi comm.</t>
  </si>
  <si>
    <t>FT. 21/2012 DEL 18/12/2012</t>
  </si>
  <si>
    <t>DALLARA AUTOMOBILI SPA</t>
  </si>
  <si>
    <t>DALLARA 1</t>
  </si>
  <si>
    <t>ESTINZIONE CONTO 1668/102150855</t>
  </si>
  <si>
    <t>UNICREDIT</t>
  </si>
  <si>
    <t>FT. 20/2012 DEL 18/12/2012</t>
  </si>
  <si>
    <t>FURLA</t>
  </si>
  <si>
    <t>FT. 7/2012 DEL 11/10/2012</t>
  </si>
  <si>
    <t>FT. 12/2012 DEL 14/11/2012</t>
  </si>
  <si>
    <t>FT. 1/2013 DEL 27/02/2013</t>
  </si>
  <si>
    <t>SEWS CABIND SPA</t>
  </si>
  <si>
    <t>SEWS CABIND</t>
  </si>
  <si>
    <t>COMPETENZE C/LIQUIDAZIONE I TRIM</t>
  </si>
  <si>
    <t>FT. 2/2013 DEL 04/03/2013</t>
  </si>
  <si>
    <t>DOPPIO BONIFICO PER ERRORE - MISSIONE KOBLENZADANIELE PINOTTI</t>
  </si>
  <si>
    <t>FT. 16/2012 DEL 05/12/2012</t>
  </si>
  <si>
    <t>DOPPIO BONIFICO PER ERRORE - EC 168 DEL 9/11/12</t>
  </si>
  <si>
    <t>PREFINANCING GA 325075 HEERO 2</t>
  </si>
  <si>
    <t>HEERO2</t>
  </si>
  <si>
    <t>FT. 19/2012 DEL 18/12/2012</t>
  </si>
  <si>
    <t>SECONDO PAGAMENTO CITYLOG</t>
  </si>
  <si>
    <t>FT. 23/2012 DEL 31/12/2012</t>
  </si>
  <si>
    <t>EDIF HOLDING SPA</t>
  </si>
  <si>
    <t>EDIF HOLDING</t>
  </si>
  <si>
    <t>FT. 22/2012 DEL 18/12/2012</t>
  </si>
  <si>
    <t>IREN</t>
  </si>
  <si>
    <t>FT. 3/2013 DEL 22/03/2013</t>
  </si>
  <si>
    <t>FT. 24/2012 DEL 31/12/2012</t>
  </si>
  <si>
    <t>REGGIO CHILDREN SRL</t>
  </si>
  <si>
    <t>RECHILD</t>
  </si>
  <si>
    <t>FT. 5/2013 DEL 30/04/2013</t>
  </si>
  <si>
    <t>SMART CEM</t>
  </si>
  <si>
    <t>COMPETENZE C/LIQUIDAZIONE II TRIM</t>
  </si>
  <si>
    <t>2 PAGAMENTO DEVICE</t>
  </si>
  <si>
    <t>FT. 7/2013 DEL 30/07/2013</t>
  </si>
  <si>
    <t>CGS SPA - COMPAGNIA GENERALE DELLO SPAZIO</t>
  </si>
  <si>
    <t>OHB-CGS</t>
  </si>
  <si>
    <t>FT. 6/2013 DEL 30/07/2013</t>
  </si>
  <si>
    <t xml:space="preserve">DALLARA 2 </t>
  </si>
  <si>
    <t>FT. 8/2013 DEL 30/09/2013</t>
  </si>
  <si>
    <t>COMUNE DI REGGIO EMILIA</t>
  </si>
  <si>
    <t>MOBILITY 2.0</t>
  </si>
  <si>
    <t>FT. 4/2013 DEL 29/04/2013</t>
  </si>
  <si>
    <t>FT.9/2013 DEL 01/10/2013</t>
  </si>
  <si>
    <t>ATTIVITA' SU EDIF E FIAMM FT. 8/2012 DEL 11/12/2012</t>
  </si>
  <si>
    <t>NOTA DEL 11/01/2013 PROGETTO TXT</t>
  </si>
  <si>
    <t>STECCO GABRIELLA</t>
  </si>
  <si>
    <t>COMPENSO FEDERICA PROTTI GENNAIO 2013-IRPEF</t>
  </si>
  <si>
    <t>FEDERICA PROTTI</t>
  </si>
  <si>
    <t>COMPENSO FEDERICA PROTTI GENNAIO 2013-INPS</t>
  </si>
  <si>
    <t>COMPENSO FEDERICA PROTTI GENNAIO 2013-INAIL</t>
  </si>
  <si>
    <t>COMPENSO ELISA LANDINI GENNAIO 2013-IRPEF</t>
  </si>
  <si>
    <t>ELISA LANDINI</t>
  </si>
  <si>
    <t>COMPENSO ELISA LANDINI GENNAIO 2013-INPS</t>
  </si>
  <si>
    <t>COMPENSO ELISA LANDINI GENNAIO 2013-INAIL</t>
  </si>
  <si>
    <t>COMPENSO PIETRO MASCOLO GENNAIO 2013-IRPEF</t>
  </si>
  <si>
    <t>COMPENSO PIETRO MASCOLO GENNAIO 2013-INPS</t>
  </si>
  <si>
    <t>COMPENSO PIETRO MASCOLO GENNAIO 2013-INAIL</t>
  </si>
  <si>
    <t>COMPENSO PIETRO MASCOLO GENNAIO 2013-ADDIZIONALI</t>
  </si>
  <si>
    <t>INPS A CARICO ENTE MESE DI GENNAIO (SU COMPENSI CAPRETTI PROTTI GUIDOTTI)</t>
  </si>
  <si>
    <t>INAIL A CARICO ENTE (SU COMPENSI CAPRETTI PROTTI GUIDOTTI)</t>
  </si>
  <si>
    <t>FT 45 DEL 18/01/2013</t>
  </si>
  <si>
    <t>COMPENSO MONTANARI FEBBRAIO 2013-IRPEF</t>
  </si>
  <si>
    <t>COMPENSO MONTANARI IFEBBRAIO 2013-INPS</t>
  </si>
  <si>
    <t>COMPENSO MONTANARI FEBBRAIO 2013-INAIL</t>
  </si>
  <si>
    <t>COMPENSO MONTANARI FEBBRAIO 2013-ADDIZIONALI</t>
  </si>
  <si>
    <t>COMPENSO MONTANARI FEBBRAIO 2013-ARROTONDAMNETI</t>
  </si>
  <si>
    <t>COMPENSO NATALIA FEBBRAIO 2013-IRPEF</t>
  </si>
  <si>
    <t>COMPENSO NATALIA FEBBRAIO 2013-INPS</t>
  </si>
  <si>
    <t>COMPENSO NATALIA FEBBRAIO 2013-INAIL</t>
  </si>
  <si>
    <t>COMPENSO FEDERICA PROTTI FEBBRAIO 2013-IRPEF</t>
  </si>
  <si>
    <t>COMPENSO FEDERICA PROTTIFEBBRAIO 2013-INPS</t>
  </si>
  <si>
    <t>COMPENSO FEDERICA PROTTI FEBBRAIO 2013-INAIL</t>
  </si>
  <si>
    <t>COMPENSO FEDERICA PROTTI FEBBRAIO 2013-ARROTONDAMENTO</t>
  </si>
  <si>
    <t>COMPENSO ELISA LANDINI FEBBRAIO 2013-IRPEF</t>
  </si>
  <si>
    <t>COMPENSO ELISA LANDINI FEBBRAIO 2013-INPS</t>
  </si>
  <si>
    <t>COMPENSO ELISA LANDINI FEBBRAIO 2013-INAIL</t>
  </si>
  <si>
    <t>COMPENSO ELISA LANDINI FEBBRAIO 2013-ARROTOND. PREC</t>
  </si>
  <si>
    <t>COMPENSO PIETRO MASCOLO FEBBRAIO 2013-IRPEF</t>
  </si>
  <si>
    <t>COMPENSO PIETRO MASCOLO FEBBRAIO 2013-INPS</t>
  </si>
  <si>
    <t>COMPENSO PIETRO MASCOLO FEBBRAIO 2013-INAIL</t>
  </si>
  <si>
    <t>COMPENSO PIETRO MASCOLO FEBBRAIO2013-ADDIZIONALI</t>
  </si>
  <si>
    <t>COMPENSO PIETRO MASCOLO FEBBRAIO 2013-ARROTOND. PREC</t>
  </si>
  <si>
    <t>INAIL A CARICO ENTE MESE DI FEBBRAIO</t>
  </si>
  <si>
    <t>COMPENSO MARZO 2013-IRPEF</t>
  </si>
  <si>
    <t>COMPENSO MARZO 2013-INPS</t>
  </si>
  <si>
    <t>COMPENSO MARZO 2013-INAIL</t>
  </si>
  <si>
    <t>COMPENSO MARZO 2013-ARROTOND. PREC</t>
  </si>
  <si>
    <t>COMPENSO MARZO 2013-ADDIZIONALI</t>
  </si>
  <si>
    <t>CATERINA CALEFATO</t>
  </si>
  <si>
    <t>INPS A CARICO ENTE MESE DI MARZO</t>
  </si>
  <si>
    <t>INAIL A CARICO ENTE MESE DI MARZO</t>
  </si>
  <si>
    <t>COMPENSO APRILE 2013-IRPEF</t>
  </si>
  <si>
    <t>COMPENSO APRILE 2013-INPS</t>
  </si>
  <si>
    <t>COMPENSO APRILE 2013-INAIL</t>
  </si>
  <si>
    <t>COMPENSO APRILE 2013-ARROTOND. PREC</t>
  </si>
  <si>
    <t>INPS A CARICO ENTE MESE DI APRILE</t>
  </si>
  <si>
    <t>INAIL A CARICO ENTE MESE DI APRILE</t>
  </si>
  <si>
    <t>EDIF</t>
  </si>
  <si>
    <t>FIAMM</t>
  </si>
  <si>
    <t>VERSAMENTO ERARIO IRPEF COMPENSI DI DICEMBRE (CABASSI, NOTAIO E MANGINI)</t>
  </si>
  <si>
    <t>TXT</t>
  </si>
  <si>
    <t>COMPENSO GENNAIO 2013</t>
  </si>
  <si>
    <t>VERSAMENTO ERARIO IRPEF COMPENSI DI GENNAIO (FIORI, STECCO)</t>
  </si>
  <si>
    <t>VERSAMENTO ERARIO IRPEF COMPENSI DI GENNAIO (REVISORI, GRAZIOSI)</t>
  </si>
  <si>
    <t>VERSAMENTO ERARIO IRPEF COMPENSI DI GENNAIO (PROTTI, LANDINI, MASCOLO)</t>
  </si>
  <si>
    <t>VERSAMENTO INPS COMPENSI DI GENNAIO (PROTTI LANDINI MASCOLO)</t>
  </si>
  <si>
    <t>VERSAMENTI ADDIZIONALI</t>
  </si>
  <si>
    <t xml:space="preserve">ERARIO C/IRPE </t>
  </si>
  <si>
    <t>VERSAMENTO INAIL 2012</t>
  </si>
  <si>
    <t>VERSAMENTO INAIL -ANTICIPO PREMIO 2013</t>
  </si>
  <si>
    <t>COMPENSO CONSULENTE DEL LAVORO FT. 45 DEL 18/01/2013</t>
  </si>
  <si>
    <t>COMPENSO FEBBRAIO 2013</t>
  </si>
  <si>
    <t>COMPENSO FEBBRAIO 2013 - ARROTONDAMENTO</t>
  </si>
  <si>
    <t>VERSAMENTO ERARIO IRPEF COMPENSI DI FEBBRAIO(CATTANI)</t>
  </si>
  <si>
    <t>VERSAMENTO ERARIO IRPEF COMPENSI DI FEBBRAIO (CABASSI)</t>
  </si>
  <si>
    <t xml:space="preserve">VERSAMENTO ERARIO IRPEF COMPENSI DI FEBBRAIO </t>
  </si>
  <si>
    <t>VERSAMENTO INPS COMPENSI DI FEBBRAIO</t>
  </si>
  <si>
    <t>VERSAMENTO IVA DICHIARAZIONE ANNUALE 2012</t>
  </si>
  <si>
    <t>COMPENSO MARZO 2013</t>
  </si>
  <si>
    <t>COMPENSO MARZO 2013 - ARROTONDAMENTO</t>
  </si>
  <si>
    <t>VERSAMENTO ERARIO IRPEF COMPENSI DI MARZO</t>
  </si>
  <si>
    <t>VERSAMENTO INPS COMPENSI DI MARZO</t>
  </si>
  <si>
    <t>VERSAMENTI ADDIZIONALI COMPENSI DI MARZO</t>
  </si>
  <si>
    <t>COMPENSO APRILE 2013</t>
  </si>
  <si>
    <t>COMPENSO APRILE 2013 -ARROTONDAMENTI</t>
  </si>
  <si>
    <t>COMPENSO APRILE 2013 - ARROTONDAMENTO</t>
  </si>
  <si>
    <t>VERSAMENTO ERARIO IRPEF COMPENSI DI APRILE</t>
  </si>
  <si>
    <t>VERSAMENTO INPS COMPENSI DI APRILE</t>
  </si>
  <si>
    <t>SERVIZI WEB ICOOR</t>
  </si>
  <si>
    <t>ARUBA S.P.A.</t>
  </si>
  <si>
    <t>GESTIONE CONSORZIO</t>
  </si>
  <si>
    <t>FT. 79 DEL 31/07/2013 CONSULENZA PER IL SUPPORTO IN ATTIVITA' DI ANALISI ORG PER UN MODELLO DI GESTIONE DELLE COMMESSE</t>
  </si>
  <si>
    <t>EMMEDELTA CONSULTING S.R.L.</t>
  </si>
  <si>
    <t>FT 101201455 DEL 30/11/12 SU FONDI FIAMM</t>
  </si>
  <si>
    <t>ATTIVITA' DI CONSULENZA</t>
  </si>
  <si>
    <t>REALIZZAZIONE ARCHITETTURA AUDIO PER ATELIER DEL SUONO</t>
  </si>
  <si>
    <t>FONTANA SIMONE</t>
  </si>
  <si>
    <t>CONSULTING SERVICES SAS</t>
  </si>
  <si>
    <t>SPESE DI TRASFERTA MESE DI NOVEMBRE - ATTIVITA' CONSULENZA</t>
  </si>
  <si>
    <t>SPESE DI TRASFERTA SETTEMBRE 2012 - ATTIVITA' DI CONSULENZA</t>
  </si>
  <si>
    <t>FT. 797T/2013 DEL 16/04/13 DISTANZIATORI OTTONE</t>
  </si>
  <si>
    <t>ROSSI TIMBRI</t>
  </si>
  <si>
    <t xml:space="preserve">FT. 741T/13 DEL 09-04-13 TARGA OTTONE </t>
  </si>
  <si>
    <t>AFFITTO LOCALE VIA TAMBURINI 5</t>
  </si>
  <si>
    <t>TRE ESSE ITALIA SRL</t>
  </si>
  <si>
    <t>SUPPORTO ALLA SPERIMENTAZIONE SU SVILUPPO RETI DI tlr PER iren A TORINO E PIACENZA</t>
  </si>
  <si>
    <t>OPTIT S.R.L.</t>
  </si>
  <si>
    <t>LA CONTABILE</t>
  </si>
  <si>
    <t>FT. 40 DEL 30-04-13 ANALISI FUNZIONALE E SUPPORTO SVILUPPO SW PER LA CREAZIONE...</t>
  </si>
  <si>
    <t>FT 108 DEL 18/06/2013 AFFITTO VIA TAMBURINI</t>
  </si>
  <si>
    <t>FT. 101300156 DEL 31/01/2013 - ESTENSIONE SERVIZI DI PROGETTO</t>
  </si>
  <si>
    <t>FT. 200 DEL 19/09/2013 AFFITTO VIA TAMBURINI 5 (OTT-NOV-DIC 2013) SEWS CABIND</t>
  </si>
  <si>
    <t>FT. 67 DEL 20/02/13 LAVORO DI STAMPA</t>
  </si>
  <si>
    <t>DUEMME</t>
  </si>
  <si>
    <t>QUOTA CONTRIBUTIVA 2013</t>
  </si>
  <si>
    <t>TRASPORTO FRUTTALDO E GATTI (DESERVE)</t>
  </si>
  <si>
    <t>GASPARI VIAGGI SAS</t>
  </si>
  <si>
    <t>DESERVE</t>
  </si>
  <si>
    <t>MASCOLO A BRUXELLES IL 26/11/12 MOBILITY 2.0</t>
  </si>
  <si>
    <t>CALIFORNIA DREAMING SNC</t>
  </si>
  <si>
    <t>MASCOLO A BERLINO IL 3/12/12 SMARTCEM</t>
  </si>
  <si>
    <t>VOLO PINOTTI 12/11/12 OVERHEAD DEVICE</t>
  </si>
  <si>
    <t>E/C 168 FT. 375 DEL 28/11/12 VOLO MASCOLO IL 28/11/12 OVERHEAD DEVICE</t>
  </si>
  <si>
    <t>E/C168 FT. 385 DEL 16/11/12 VOLO MASCOLO IL 28/11/12 OVERHEAD DEVICE</t>
  </si>
  <si>
    <t>FT. 7 EC 6 VOLO MONTANARI A BIRMINGHAM IL 5/2/13 DEVICE</t>
  </si>
  <si>
    <t>FT.8 EC 7 VOLO CALEFATO A BIRMINGHAM IL 5/02/13</t>
  </si>
  <si>
    <t>FT 12 EC16 MISSIONE A BARCELLONA FRUTTALDO 19-20/02/13 DESERVE</t>
  </si>
  <si>
    <t>REALIZZAZIONE SITO WEB - HOSTING LINUX PRO</t>
  </si>
  <si>
    <t>SAMUELENET SNC DI TOFFANELLI E ROSS I</t>
  </si>
  <si>
    <t>FT.373 EC167 VOLO HELSINKI MONTANARI ROBERTO 20/11/12</t>
  </si>
  <si>
    <t>FT. 9 DEL 10/02/13 TRASPORTO CALEFATO A MALPENSA E RITORNO (DEVICE)</t>
  </si>
  <si>
    <t>BEATOURS DI RAMELLA PEZZA BEATRICE</t>
  </si>
  <si>
    <t>REALIZZAZIONE SITO WEB DINAMICO (DESERVE)</t>
  </si>
  <si>
    <t>FT. 20 DEL 3-20-13 CATERING PER MEETING DESERVE</t>
  </si>
  <si>
    <t>PASTICCERIA INCERTI S.N.C. DI INCER TI FR</t>
  </si>
  <si>
    <t>IL GIRASOLE</t>
  </si>
  <si>
    <t>CONTRIBUTION FEE 20132 FOR PROJECT DESERVE</t>
  </si>
  <si>
    <t xml:space="preserve">ARTEMIS INDUSTRY ASSOCIATION </t>
  </si>
  <si>
    <t>EC 69 FT. 146 DEL 26/09/2013 CALEFATO A BUCAREST 25/09 (DEVICE)</t>
  </si>
  <si>
    <t>FERRARINI CHIARA</t>
  </si>
  <si>
    <t>MISSIONE A TORINO IL 26/06/2013</t>
  </si>
  <si>
    <t>RIMBORSO SPESE -SOFTWARE</t>
  </si>
  <si>
    <t>DELL'AMICO MAURO</t>
  </si>
  <si>
    <t>IMPRENDO ONE DICEMBRE 2012</t>
  </si>
  <si>
    <t>IMPRENDO ONE MESE FEBBRAIO 2013</t>
  </si>
  <si>
    <t>IMPRENDO ONE COSTO FISSO MESE DI MARZO 2013</t>
  </si>
  <si>
    <t>IMPRENDO ONE MESE DI APRILE 2013</t>
  </si>
  <si>
    <t>IMPRENDO ONE MESE DI MAGGIO 13</t>
  </si>
  <si>
    <t>IMPRENDO ONE GIUGNO 2013</t>
  </si>
  <si>
    <t>IMPRENDO ONE MESE DI LUGLIO</t>
  </si>
  <si>
    <t>IMPRENDO ONE MESE DI AGOSTO</t>
  </si>
  <si>
    <t>LANDINI ELISA</t>
  </si>
  <si>
    <t xml:space="preserve">MISSIONE A RIO DE JANEIRO </t>
  </si>
  <si>
    <t>PETRATO BRUCK BRUNO</t>
  </si>
  <si>
    <t>MISSIONE A COLLEGNO 26-27/02/13 SEWS CABIND</t>
  </si>
  <si>
    <t>MISSIONE A BARI IL19/04/13</t>
  </si>
  <si>
    <t>RIMBORSO DIVERSE MISSIONI</t>
  </si>
  <si>
    <t>POZZETTO DARIO</t>
  </si>
  <si>
    <t>MISSIONI A BOLOGNA IL 25-3 E IL 19-04-13 FURLA</t>
  </si>
  <si>
    <t>MISSIONE A TORINO IL 29/03/13</t>
  </si>
  <si>
    <t>MISSIONE LAURA GALLI A PISA (VALUE TEAM)</t>
  </si>
  <si>
    <t>GALLI LAURA</t>
  </si>
  <si>
    <t>RIMBORSI VARI SU SEWS CABIND</t>
  </si>
  <si>
    <t>MISSIONE A ROMA IL 31/07/2013 PER IBM</t>
  </si>
  <si>
    <t>RIMBORSO SPESE SU REGGIO CHILDREN</t>
  </si>
  <si>
    <t>RIMBORSO CONFERENZA CHITALY 2013 (90 EURO) E MARCHE DA BOLLO (10 EURO )</t>
  </si>
  <si>
    <t>MISSIONE A TORINO DI ELISA LANDINI IL 29/07/13 (SEWS CABIND)</t>
  </si>
  <si>
    <t>FURINI FABIO</t>
  </si>
  <si>
    <t>MISSIONE A CAMBRIDGE LUGLIO AGOSTO 2013</t>
  </si>
  <si>
    <t>IMPOSTA BOLLO DICEMBRE 2012</t>
  </si>
  <si>
    <t>IMPOSTA DI BOLLO TRIMESTRALE SU CC</t>
  </si>
  <si>
    <t>IMPOSTA DI BOLLO CONTO CORRENTE</t>
  </si>
  <si>
    <t>RIMBORSO ACQUISTO MARCHE DA BOLLO</t>
  </si>
  <si>
    <t>QUOTA ANNUALE 2013</t>
  </si>
  <si>
    <t>MISSIONE A BARCELLONA 19-20/02/13 FRUTTALDO (DESERVE)</t>
  </si>
  <si>
    <t>FRUTTALDO SERENA</t>
  </si>
  <si>
    <t>MISSIONE KICK OFF MEETING HERO2 HADJIDIMITRIOU</t>
  </si>
  <si>
    <t>HADJIDIMITRIOU NATALIA</t>
  </si>
  <si>
    <t>HERO 2</t>
  </si>
  <si>
    <t>MISSIONE A SAN SEBASTIAN 16-18/09/12 SMARTCEM</t>
  </si>
  <si>
    <t>GATTI LAURA</t>
  </si>
  <si>
    <t>MISSIONE A BERLINO 2-4/12/12 DI MASCOLO SU SMARTCEM</t>
  </si>
  <si>
    <t>MASCOLO PIETRO</t>
  </si>
  <si>
    <t>MISSIONE A BRUSSELS 26-27/11/12 OVERHEAD DEVICE</t>
  </si>
  <si>
    <t>MISSIONE A PARIGI IL 28-29/11/12</t>
  </si>
  <si>
    <t>MISSIONE A KOBLENZA 11-16/11/2012 DEVICE</t>
  </si>
  <si>
    <t>PINOTTI DANIELE</t>
  </si>
  <si>
    <t>MISSIONE CALEFATO A LOUGHBOROUGH 5-9*02/13 (DEVICE)</t>
  </si>
  <si>
    <t>CALEFATO CATERINA</t>
  </si>
  <si>
    <t>Missione Roberto Montanari a Gothnburg il3-4/09/13 MEETING DEVICE</t>
  </si>
  <si>
    <t>MONTANARI ROBERTO</t>
  </si>
  <si>
    <t>MISSIONE ROBERTO MONTANARI A LEICESTERSHIRE 5-6/02/2013 MEETING DEVICE</t>
  </si>
  <si>
    <t>RIMBORSO SPESE (OVERHEAD DEVICE)</t>
  </si>
  <si>
    <t>MISSIONE A PARIGI 30-31/10/2012</t>
  </si>
  <si>
    <t>MISSIONE A HELSINKI 20-21/11/2012</t>
  </si>
  <si>
    <t>RIMBORSO SPESE SU SMART CEM</t>
  </si>
  <si>
    <t>MISSIONE A TORINO 7-8 MAGGIO 2013 SU PROGETTO DESERVE</t>
  </si>
  <si>
    <t>RIMBORSO ISCRIZIONE CONFERENZA DEVICE</t>
  </si>
  <si>
    <t>II PRE PAYMENT DEVICE</t>
  </si>
  <si>
    <t>II PRE-PAYMENT DEVICE</t>
  </si>
  <si>
    <t>SCINNOVATE4FUTURE</t>
  </si>
  <si>
    <t>CHALMERS TEKNISKA HOEGSKOLA</t>
  </si>
  <si>
    <t>MISSIONE A BUCAREST IL 23-25/09/13 CALEFATO (DEVICE)</t>
  </si>
  <si>
    <t>RIMBORSO SPESE -POSTA</t>
  </si>
  <si>
    <t>RIMBORSI DIVERSI</t>
  </si>
  <si>
    <t xml:space="preserve">MISSIONE A RAVENNA IL 17-04-13 </t>
  </si>
  <si>
    <t>RIMBORSO SPESE: ACQUISTO CAVO PER PC 14,97 -SPESA DI TRASFERTA PER ASSEMBLEA BOLOGNA (76.94)</t>
  </si>
  <si>
    <t>SPESE DI TRASFERTA  - ATTIVITA' DI CONSULENZA FT.4168 DEL 30/11/2012</t>
  </si>
  <si>
    <t>SPESE DI TRASFERTA OTTOBRE 2012 - ATTIVITA' DI CONSULENZA IN AREA RISORSE UMANE - I TRANCHE FT 4170 DEL 30/11/2012</t>
  </si>
  <si>
    <t>IMPRENDO ONE GENNAIO 2013</t>
  </si>
  <si>
    <t>SPESE DI TRASFERTA NOVEMBRE 2012 - ATTIVITA' DI CONSULENZA FT.4504 DEL 21/12/2012</t>
  </si>
  <si>
    <t>ATTIVITA' DI CONSULENZA FT. 127 DEL 31/12/2012</t>
  </si>
  <si>
    <t xml:space="preserve">FT.2 DEL 31/01/2013 CONSULENZA + RIMBORSO SPESE DI TRASFERTA </t>
  </si>
  <si>
    <t>FT. 2 DEL 31/01/2013 CONSULENZA - RIMBORSO TRASFERTE</t>
  </si>
  <si>
    <t>FT. 15 DEL 31/12/2012  CONSULENZA - RIMBORSO TRASFERTE</t>
  </si>
  <si>
    <t>FT. 11300119 DEL 31/01/2013 CONSULENZA - SPESE TRASFERTA</t>
  </si>
  <si>
    <t>RIMBORSO SPESE DI TRASFERTA FT. 10 DEL 28/02/2013</t>
  </si>
  <si>
    <t>CONSULENZA - SPESE DI TRASFERTA FT. 12 DEL 28/02/2013</t>
  </si>
  <si>
    <t xml:space="preserve"> FT. 4171 DEL 30/11/2012 SPESE DI TRASFERTA OTTOBRE 2012 - ATTIVITA' DI CONSULENZA</t>
  </si>
  <si>
    <t>FT. 4501 DEL 21/12/2012 SPESE DI TRASFERTA NOVEMBRE 2012 - CONSULENZA IN AREA ORGANIZZAZIONE E PROCESSI</t>
  </si>
  <si>
    <t xml:space="preserve">FT. 2/2013 DEL 3/05/2013 </t>
  </si>
  <si>
    <t>FT. 6789 DEL 30/04/2013 TARGA DI OTTONE</t>
  </si>
  <si>
    <t>COMPENSO CONSULENTE DEL LAVORO FT. 148 DEL 18/04/2013</t>
  </si>
  <si>
    <t>VERSAMENTO IRAP 2012</t>
  </si>
  <si>
    <t>ERARIO C/IRAP</t>
  </si>
  <si>
    <t>COMPENSO SU SNAIDERO</t>
  </si>
  <si>
    <t>DARIO POZZETTO</t>
  </si>
  <si>
    <t>COMPENSO MAGGIO 2013-IRPEF</t>
  </si>
  <si>
    <t>COMPENSO MAGGIO 2013-INPS</t>
  </si>
  <si>
    <t>COMPENSO MAGGIO 2013-INAIL</t>
  </si>
  <si>
    <t>COMPENSO MAGGIO 2013-ARROTOND. PREC</t>
  </si>
  <si>
    <t>INPS A CARICO ENTE MESE DI MAGGIO</t>
  </si>
  <si>
    <t>INAIL A CARICO ENTE MESE DI MAGGIO</t>
  </si>
  <si>
    <t>NOTA DEL 29/05/2013</t>
  </si>
  <si>
    <t>STEFANO MININEL</t>
  </si>
  <si>
    <t>NOTA DEL 04/06/2013</t>
  </si>
  <si>
    <t>ELIO PADOANO</t>
  </si>
  <si>
    <t>NOTE DEL 20/06/2013</t>
  </si>
  <si>
    <t>WALTER UKOVIC</t>
  </si>
  <si>
    <t>COMPENSO GIUGNO 2013-IRPEF</t>
  </si>
  <si>
    <t>COMPENSO GIUGNO 2013-INPS</t>
  </si>
  <si>
    <t>COMPENSO GIUGNO 2013-INAIL</t>
  </si>
  <si>
    <t>COMPENSO GIUGNO 2013-ARROTOND. PREC</t>
  </si>
  <si>
    <t>COMPENSO GIUGNO 2013-ADDIZIONALE</t>
  </si>
  <si>
    <t>INPS A CARICO ENTE MESE DI GIUGNO</t>
  </si>
  <si>
    <t>INAIL A CARICO ENTE MESE DI GIUGNO</t>
  </si>
  <si>
    <t>COMPENSO DOTT.SSA CATTANI I SEM 2013</t>
  </si>
  <si>
    <t>COMPENSO LUGLIO 2013-IRPEF</t>
  </si>
  <si>
    <t>COMPENSOLUGLIO 2013-INPS</t>
  </si>
  <si>
    <t>COMPENSO LUGLIO 2013-INAIL</t>
  </si>
  <si>
    <t>COMPENSO LUGLIO 2013-ARROTOND. PREC</t>
  </si>
  <si>
    <t>INPS A CARICO ENTE MESE DI LUGLIO</t>
  </si>
  <si>
    <t>INAIL A CARICO ENTE MESE DI LUGLIO</t>
  </si>
  <si>
    <t>COMPENSO CONSULENTE DEL LAVORO FT. 251 DEL 28/08/2013</t>
  </si>
  <si>
    <t>COMPENSO AGOSTO 2013-IRPEF</t>
  </si>
  <si>
    <t>COMPENSO AGOSTO 2013-INPS</t>
  </si>
  <si>
    <t>COMPENSO AGOSTO 2013-INAIL</t>
  </si>
  <si>
    <t>COMPENSO AGOSTO 2013-ARROTOND. PREC</t>
  </si>
  <si>
    <t>COMPENSO AGOSTO 2013-ADDIZIONALE</t>
  </si>
  <si>
    <t>INPS A CARICO ENTE MESE DI AGOSTO</t>
  </si>
  <si>
    <t>INAIL A CARICO ENTE MESE DI AGOSTO</t>
  </si>
  <si>
    <t>COMPENSO SETTEMBRE 2013-LORDO NEGATIVO</t>
  </si>
  <si>
    <t>COMPENSO SETTEMBRE 2013-INAIL</t>
  </si>
  <si>
    <t>COMPENSO SETTEMBRE 2013-ARROTOND. PREC</t>
  </si>
  <si>
    <t>COMPENSO SETTEMBRE 2013-ADDIZIONALE</t>
  </si>
  <si>
    <t>COMPENSO SETTEMBRE 2013-IRPEF</t>
  </si>
  <si>
    <t>COMPENSO SETTEMBRE 2013-INPS</t>
  </si>
  <si>
    <t>COMPENSO SETTEMBRE 2013-CONGUAGLIO IRPEF</t>
  </si>
  <si>
    <t>INPS A CARICO ENTE MESE DI SETTEMBRE</t>
  </si>
  <si>
    <t>INAIL A CARICO ENTE MESE DI SETTEMBRE</t>
  </si>
  <si>
    <t>COMPENSO OTTOBRE 2013-IRPEF</t>
  </si>
  <si>
    <t>COMPENSO OTTOBRE 2013-INPS</t>
  </si>
  <si>
    <t>COMPENSO OTTOBRE 2013-INAIL</t>
  </si>
  <si>
    <t>COMPENSO OTTOBRE 2013-ARROTOND. PREC</t>
  </si>
  <si>
    <t>INPS A CARICO ENTE MESE DI OTTOBRE</t>
  </si>
  <si>
    <t>INAIL A CARICO ENTE MESE DI OTTOBRE</t>
  </si>
  <si>
    <t>COMPENSO CONSULENTE DEL LAVORO FT. 319 DEL 18/10/13</t>
  </si>
  <si>
    <t>VERSAMENTO IVA III TRIMESTRE 2013</t>
  </si>
  <si>
    <t>VERSAMENTO CCIAA 2013</t>
  </si>
  <si>
    <t>CAMERA DI COMMERCIO DI BOLOGNA</t>
  </si>
  <si>
    <t>COMPENSO MAGGIO 2013</t>
  </si>
  <si>
    <t>COMPENSO MAGGIO 2013 - ARROTONDAMENTO</t>
  </si>
  <si>
    <t>NOTA DEL 20/06/2013</t>
  </si>
  <si>
    <t>VERSAMENTO ERARIO IRPEF COMPENSI DI MAGGIO (CABASSI)</t>
  </si>
  <si>
    <t>VERSAMENTO ERARIO IRPEF COMPENSI DI MAGGIO</t>
  </si>
  <si>
    <t>VERSAMENTO INPS COMPENSI DI MAGGIO</t>
  </si>
  <si>
    <t>VERSAMENTO ERARIO IRPEF COMPENSI DI GIUGNO (STECCO, POZZETTO, PADOANO, UKOVIC, MININEL)</t>
  </si>
  <si>
    <t>COMPENSO GIUGNO  2013</t>
  </si>
  <si>
    <t>COMPENSO GIUGNO 2013 - ARROTONDAMENTO</t>
  </si>
  <si>
    <t>IRAP 2012 (ACCONTO SALDO E SANZIONI)</t>
  </si>
  <si>
    <t>IRAP 2013 ACCONTO</t>
  </si>
  <si>
    <t>VERSAMENTO CCIAA 2012 (IMPOSTA, INTERESSI E SANZIONI)</t>
  </si>
  <si>
    <t>VERSAMENTO ERARIO IRPEF COMPENSI DI GIUGNO</t>
  </si>
  <si>
    <t>VERSAMENTO INPS COMPENSI DI GIUGNO</t>
  </si>
  <si>
    <t>IRES 2010</t>
  </si>
  <si>
    <t>ERARIO C/IRES</t>
  </si>
  <si>
    <t>COMPENSO LUGLIO 2013</t>
  </si>
  <si>
    <t>COMPENSO LUGLIO 2013 - ARROTONDAMENTO</t>
  </si>
  <si>
    <t>VERSAMENTO IVA II TRIMESTRE 2013</t>
  </si>
  <si>
    <t>VERSAMENTO ERARIO IRPEF COMPENSI DI LUGLIO</t>
  </si>
  <si>
    <t>VERSAMENTO INPS COMPENSI DI LUGLIO</t>
  </si>
  <si>
    <t>VERSAMENTO ERARIO IRPEF COMPENSI DI LUGLIO CATTANI</t>
  </si>
  <si>
    <t>COMPENSO AGOSTO  2013</t>
  </si>
  <si>
    <t>COMPENSO AGOSTO 2013 - ARROTONDAMENTO</t>
  </si>
  <si>
    <t>COMPENSO AGOSTO 2013 - IRPEF A CREDITO</t>
  </si>
  <si>
    <t>VERSAMENTO ERARIO IRPEF COMPENSI DI AGOSTO</t>
  </si>
  <si>
    <t>VERSAMENTO ERARIO IRPEF COMPENSI DI AGOSTO (CABASSI)</t>
  </si>
  <si>
    <t>VERSAMENTO INPS COMPENSI DI AGOSTO</t>
  </si>
  <si>
    <t>VERSAMENTO ADDIZIONALI COMPENSI DI AGOSTO</t>
  </si>
  <si>
    <t>COMPENSO SETTEMBRE  2013 CONGUAGLIO IRPEF</t>
  </si>
  <si>
    <t>COMPENSO SETTEMBRE  2013</t>
  </si>
  <si>
    <t>COMPENSO SETTEMBRE 2013 - ARROTONDAMENTO</t>
  </si>
  <si>
    <t>VERSAMENTO ERARIO IRPEF COMPENSI DI SETTEMBRE</t>
  </si>
  <si>
    <t>VERSAMENTO INPS COMPENSI DI SETTEMBRE</t>
  </si>
  <si>
    <t>VERSAMENTO ADDIZIONALI COMPENSI DI SETTEMBRE</t>
  </si>
  <si>
    <t>COMPENSO OTTOBRE  2013</t>
  </si>
  <si>
    <t>COMPENSO OTTOBRE 2013 - ARROTONDAMENTO</t>
  </si>
  <si>
    <t>VERSAMENTO ERARIO IRPEF COMPENSI DI OTTOBRE</t>
  </si>
  <si>
    <t>VERSAMENTO INPS COMPENSI DI OTTOBRE</t>
  </si>
  <si>
    <t>VERSAMENTO ERARIO IRPEF COMPENSI DI OTTOBRE (CABASSI)</t>
  </si>
  <si>
    <t>COFFE BREAK PROGETTO SMARTCEM 12-14/06/2013</t>
  </si>
  <si>
    <t>GIROCONTO A CONTO COST TO COST</t>
  </si>
  <si>
    <t>COMMISSIONI SU OPERAZIONE PREC</t>
  </si>
  <si>
    <t>UNIVERSITA' DEGLI STUDI DI MODENA</t>
  </si>
  <si>
    <t>CITILOG</t>
  </si>
  <si>
    <t>RIMBORSO VOLO AEREO MILANO HAVANA</t>
  </si>
  <si>
    <t>RIMBORSO SPESE ISCRIZIONE CONGRESSO NAZ SIE</t>
  </si>
  <si>
    <t>EC 70 FT.147 26/09/13 CALEFATO A BUCAREST IL 25/09/2013 (DEVICE)</t>
  </si>
  <si>
    <t>RESTITUZIONE DOPPIO BONIFICO CHIARA FERRARINI</t>
  </si>
  <si>
    <t>IMPRENDO ONE MESE DI SETTEMBRE</t>
  </si>
  <si>
    <t>IMPRENDO ONE MESE DI OTTOBRE</t>
  </si>
  <si>
    <t>FT.10/2013 DALLARA</t>
  </si>
  <si>
    <t>DALLARA2</t>
  </si>
  <si>
    <t>SALDO PROGETTO ID4EV</t>
  </si>
  <si>
    <t>CES GMBh</t>
  </si>
  <si>
    <t>IVA</t>
  </si>
  <si>
    <t>Ripartizione avanzo 2012</t>
  </si>
  <si>
    <t>Ripartizione avanzo 2012 - quota disponibile</t>
  </si>
  <si>
    <t xml:space="preserve">Girofondi </t>
  </si>
  <si>
    <t>Restituzioni per doppi rimborsi</t>
  </si>
  <si>
    <t>GIA' ISCRITTO 3.000</t>
  </si>
  <si>
    <t>VERSAMENTO IVA ACCONTO 2014</t>
  </si>
  <si>
    <t>MISSIONE A MANTOVA WORKSHOP ALPSTORE 14/10/2013</t>
  </si>
  <si>
    <t>collaborazione ottobre-novembre su value team</t>
  </si>
  <si>
    <t>RIMBORSO SPESE PER SPESE CO.CO.CO.</t>
  </si>
  <si>
    <t>RIMBORSO RACCOMANDATA</t>
  </si>
  <si>
    <t>INCONTRO CSRA A RAVENNA 12/11/2013</t>
  </si>
  <si>
    <t>INCONTRO IBM A ROMA IL 19/11/2013</t>
  </si>
  <si>
    <t>INCONTRO SHIFT2RAIL MILANO 26/11/2013</t>
  </si>
  <si>
    <t>RIMBORSO MATERIALE INFORMATICO</t>
  </si>
  <si>
    <t>MISSIONI A MILANO 17/9-18/10-21/11</t>
  </si>
  <si>
    <t>COMPENSO PER ASSISTENZA SVILUPPO SITO WEB</t>
  </si>
  <si>
    <t>COMPENSO NOVEMBRE 2013</t>
  </si>
  <si>
    <t>COMPENSO OTTOBRE-NOV 2013 SVILUPPO TOOLS PROGETTI FINANZIATI</t>
  </si>
  <si>
    <t>IRAP  NOVEMBRE 2013</t>
  </si>
  <si>
    <t>MEETING HEERO2 BUCAREST 18-25/11/2013</t>
  </si>
  <si>
    <t>MISSIONE A BRUSSELS 18/19-12-13</t>
  </si>
  <si>
    <t>MISSIONE A BRUSSELS 10-11/12/2013</t>
  </si>
  <si>
    <t>IMPRENDO ONE MESE DI NOVEMBRE</t>
  </si>
  <si>
    <t>FT. 100 DEL 30/09/2013</t>
  </si>
  <si>
    <t>Fattura n. 134 DEL 30/11/2013</t>
  </si>
  <si>
    <t>Fattura n. 132 DEL 30/11/2013</t>
  </si>
  <si>
    <t>DALLARA 2</t>
  </si>
  <si>
    <t>FATTURA 92 DEL 31/08/2013</t>
  </si>
  <si>
    <t>FATTURA 821 DEL 31/10/2013</t>
  </si>
  <si>
    <t>VERSAMENTO AD UNIMORE SALDO PROGETTO ID4EV</t>
  </si>
  <si>
    <t>COMPENSO NOVEMBRE 2013-IRPEF</t>
  </si>
  <si>
    <t>COMPENSO NOVEMBRE 2013-INPS</t>
  </si>
  <si>
    <t>COMPENSO NOVEMBRE 2013-INAIL</t>
  </si>
  <si>
    <t>COMPENSO NOVEMBRE 2013-ARROTOND. PREC</t>
  </si>
  <si>
    <t>COMPENSO NOVEMBRE 2013 - ARROTONDAMENTO</t>
  </si>
  <si>
    <t>COMPENSO NOVEMBRE  2013-INPS</t>
  </si>
  <si>
    <t>INPS A CARICO ENTE MESE DI NOVEMBRE LANDINI</t>
  </si>
  <si>
    <t>INAIL A CARICO ENTE MESE DI NOVEMBRE LANDINI</t>
  </si>
  <si>
    <t>COMPENSO NOVEMBRE  2013</t>
  </si>
  <si>
    <t>COMPENSO NOVEMBRE  2013 - ARROTONDAMENTO</t>
  </si>
  <si>
    <t>INPS A CARICO ENTE MESE DI NOVEMBRE CALEFATO</t>
  </si>
  <si>
    <t>INAIL A CARICO ENTE MESE DI NOVEMBRE CALEFATO</t>
  </si>
  <si>
    <t>CGS</t>
  </si>
  <si>
    <t>VERSAMENTO ERARIO IRPEF COMPENSI DI NOVEMBRE</t>
  </si>
  <si>
    <t>VERSAMENTO INPS COMPENSI DI NOVEMBRE</t>
  </si>
  <si>
    <t>VERSAMENTO ERARIO IRPEF COMPENSI DI NOVEMBRE (HADJIDIMITRIOU)</t>
  </si>
  <si>
    <t>ASOC CLUSTER</t>
  </si>
  <si>
    <t>Fondo di cassa all'1.01.2013 (C/C 000011138764)</t>
  </si>
  <si>
    <t>AVANZO DI CASSA 2013</t>
  </si>
  <si>
    <t>DIMOSTRAZIONE AVANZO DI AMMINISTRAZIONE 2013</t>
  </si>
  <si>
    <t>COMPETENZE C/LIQUIDAZIONE</t>
  </si>
  <si>
    <t>DISPOSIZIONE PER GIROCONTO BONIFICO DA CONSORZIO INTERUNIVERSITARIO PER L OTT PER GIROCONTO DAL CONTO ORDINARIO AL CONTO COST PE R RI PIANARE SPESE BANCARIE CRO OPERAZIONE 47534700402</t>
  </si>
  <si>
    <t>BONIFICO A VOSTRO FAVORE BONIFICO SEPA DA  ESF FONDATION EUROP. PER  COST-GRT TD1207 010613 01960 MAURO DELL AMICO TRN 1001133018006373</t>
  </si>
  <si>
    <t>COMPETENZE DI LIQUIDAZIONE</t>
  </si>
  <si>
    <t>COST</t>
  </si>
  <si>
    <t>IMPRENDO ONE  COSTO FISSO MESE DI GIUGNO 2013</t>
  </si>
  <si>
    <t>IMPRENDO ONE  COSTO FISSO MESE DI LUGLIO 2013</t>
  </si>
  <si>
    <t>IMPRENDO ONE  COSTO FISSO MESE DI AGOSTO 2013</t>
  </si>
  <si>
    <t>IMPRENDO ONE  COSTO FISSO MESE DI SETTEMBRE 2013</t>
  </si>
  <si>
    <t>IMPOSTA BOLLO CONTO CORRENTE DPR642/72-DM24/5/2012</t>
  </si>
  <si>
    <t>IMPRENDO ONE  COSTO FISSO MESE DI OTTOBRE 2013</t>
  </si>
  <si>
    <t>DISPOSIZIONE DI BONIFICO BONIFICO SEPA A  vALENTINA CACCHIANI PER  COST Action TD1207-STSM Paris LIX COMM              0,00 SPESE              0,00 TRN 1101133170082834</t>
  </si>
  <si>
    <t>VS ORDINE DI BONIFICO SU ESTERO RIF.   111014033436 EUR        1.160,00 A   MATHIEU CLAEYS COST ACTION TD1207-STSM DUBLINO IBM</t>
  </si>
  <si>
    <t>VS ORDINE DI BONIFICO SU ESTERO RIF.   111014033897 EUR          437,00 A   MARIA MARGARIDA SILVA CARVALHO ECOST-STSM-TD1207-210713-034037</t>
  </si>
  <si>
    <t>VS ORDINE DI BONIFICO SU ESTERO RIF.   111014033723 EUR          750,00 A   AMAYA NOGALES GEZ COST ACTION TD1207-STSM BOLOGNA, DE I</t>
  </si>
  <si>
    <t>VS ORDINE DI BONIFICO SU ESTERO RIF.   111014041739 EUR        3.500,00 A   BOGLARKA TOTH COST-STSM-ECOST-STSM-TD1207-150913- 034040</t>
  </si>
  <si>
    <t>DISPOSIZIONE DI BONIFICO BONIFICO SEPA A  Natalia Selini Hadjidimitriou PER  COST Action TD1207 Meeting 2013-09- 30,Paris,France TRN 1101133220093020</t>
  </si>
  <si>
    <t>VS ORDINE DI BONIFICO SU ESTERO RIF.   111014100849 EUR           90,20 A   CLAUDIA D AMBROSIO COST ACTION TD1207 MEETING 2013-09- 30,PARIS,FRANCE</t>
  </si>
  <si>
    <t>DISPOSIZIONE DI BONIFICO BONIFICO A  andrea lodi PER COST Action TD1207,Meeting 2013-09-30,Paris,Fr ance CRO OPERAZIONE 47268317604</t>
  </si>
  <si>
    <t>DISPOSIZIONE DI BONIFICO BONIFICO SEPA A  Antonio Frangioni PER  COST Action TD1207,Meeting 2013-09- 30,Paris,France TRN 1101133220097331</t>
  </si>
  <si>
    <t>VS ORDINE DI BONIFICO SU ESTERO RIF.   111014101201 EUR          977,16 A   JESCO HUMPOLA COST ACTION TD1207,MEETING 2013-09- 30,PARIS,FRANCE</t>
  </si>
  <si>
    <t>VS ORDINE DI BONIFICO SU ESTERO RIF.   111014116323 EUR          985,90 A   VOLODYMYR GULIK COST ACTION TD1207 MEETING 2013-09- 30,PARIS,FRANCE</t>
  </si>
  <si>
    <t>VS ORDINE DI BONIFICO SU ESTERO RIF.   111014116444 EUR          528,68 A   MARTIN MEVISSEN COST ACTION TD1207 MEETING 2013-09- 30,PARIS,FRANCE</t>
  </si>
  <si>
    <t>VS ORDINE DI BONIFICO SU ESTERO RIF.   111014116513 EUR        1.012,84 A   JULIUS LINSKAS COST ACTION TD1207 MEETING 2013-09- 30 PARIS,FRANCE</t>
  </si>
  <si>
    <t>VS ORDINE DI BONIFICO SU ESTERO RIF.   111014116633 EUR          614,49 A   EMILIO CARRIZOSA PRIEGO COST ACTION TD1207 MEETING 2013-09- 30 PARIS,FRANCE</t>
  </si>
  <si>
    <t>VS ORDINE DI BONIFICO SU ESTERO RIF.   111014116737 EUR          623,40 A   BOGLARKA TOTH COST ACTION TD1207 MEETING 2013-09- 30 PARIS,FRANCE</t>
  </si>
  <si>
    <t>VS ORDINE DI BONIFICO SU ESTERO RIF.   111014116957 EUR        1.335,70 A   YORAM HADDAD COST ACTION TD1207 MEETING 2013-09- 30 PARIS,FRANCE</t>
  </si>
  <si>
    <t>VS ORDINE DI BONIFICO SU ESTERO RIF.   111014117105 EUR          768,14 A   SEVKET ILKER BIRBIL COST ACTION TD1207 MEETING 2013-09- 30 PARIS,FRANCE</t>
  </si>
  <si>
    <t>VS ORDINE DI BONIFICO SU ESTERO RIF.   111014117044 EUR          905,26 A   AYSEGUL ALTIN COST ACTION TD1207 MEETING 2013-09- 30 PARIS,FRANCE</t>
  </si>
  <si>
    <t>DISPOSIZIONE DI BONIFICO BONIFICO A  Mauro Dell Amico PER COST Action TD1207 Meeting 2013-09-30 Paris,Fr ance CRO OPERAZIONE 49069141607</t>
  </si>
  <si>
    <t>DISPOSIZIONE DI BONIFICO BONIFICO A  alma mater studiorum-unibo-dei PER COST Action TD1207 LOS-Meeting 2013-09-30 Pari s,Fr ance CRO OPERAZIONE 49069397707</t>
  </si>
  <si>
    <t>VS ORDINE DI BONIFICO SU ESTERO RIF.   111014121551 EUR          623,29 A   ANNETTE RYTER COST ACTION TD1207 MEETING 2013-09- 30 PARIS,FRANCE</t>
  </si>
  <si>
    <t>VS ORDINE DI BONIFICO SU ESTERO RIF.   111014121805 EUR        1.500,17 A   QIN XIN COST ACTION TD1207 MEETING 2013-09- 30 PARIS,FRANCE</t>
  </si>
  <si>
    <t>VS ORDINE DI BONIFICO SU ESTERO RIF.   111014121958 EUR          775,52 A   CARLO MANNINO COST ACTION TD1207 MEETING 2013-09- 30 PARIS,FRANCE</t>
  </si>
  <si>
    <t>DISPOSIZIONE DI BONIFICO BONIFICO A  EDUARDO ANDRE ALVAREZ MIRANDA PER COST TD1207-STSM 030613-034034 CRO OPERAZIONE 49669454812</t>
  </si>
  <si>
    <t>VS ORDINE DI BONIFICO SU ESTERO RIF.   111014130372 EUR          526,23 A   JO GOUVEIA COST ACTION TD1207 MEETING 2013-09- 30 PARIS,FRANCE</t>
  </si>
  <si>
    <t>VS ORDINE DI BONIFICO SU ESTERO RIF.   111014130517 EUR        1.528,71 A   AMIR A AHMADI COST ACTION TD1207 MEETING 2013-09- 30 PARIS,FRANCE</t>
  </si>
  <si>
    <t>VS ORDINE DI BONIFICO SU ESTERO RIF.   111014147009 EUR          461,00 A   ZELJKO KANOVIC COST ACTION TD1207 MEETING 2013-09- 30 PARIS,FRANCE</t>
  </si>
  <si>
    <t>VS ORDINE DI BONIFICO SU ESTERO RIF.   111014155353 EUR          593,96 A   CHRISTOPH HELMBERG COST ACTION TD1207 MEETING 2013-09- 30 PARIS,FRANCE</t>
  </si>
  <si>
    <t>VS ORDINE DI BONIFICO SU ESTERO RIF.   111014155469 EUR          658,49 A   LAUREANO ESCUDERO COST ACTION TD1207 MEETING 2013-09- 30 PARIS,FRANCE</t>
  </si>
  <si>
    <t>VS ORDINE DI BONIFICO SU ESTERO RIF.   111014155551 EUR          525,00 A   IMMANUEL BOMZE COST ACTION TD1207 MEETING 2013-09- 30 PARIS,FRANCE</t>
  </si>
  <si>
    <t>VS ORDINE DI BONIFICO SU ESTERO RIF.   111014170653 EUR          992,00 A   CRISTOFER HILLEP COST ACTION TD1207 MEETING 2013-09- 30 PARIS,FRANCE</t>
  </si>
  <si>
    <t>VS ORDINE DI BONIFICO SU ESTERO RIF.   111014170761 EUR        1.505,00 A   P. MATHIOPOULOS COST ACTION TD1207 MEETING 2013-09- 30 PARIS,FRANCE</t>
  </si>
  <si>
    <t>VS ORDINE DI BONIFICO SU ESTERO RIF.   111014170851 EUR          347,40 A   ANNICK SARTENAER COST ACTION TD1207 MEETING 2013-09- 30 PARIS,FRANCE</t>
  </si>
  <si>
    <t>IMPRENDO ONE  COSTO FISSO MESE DI NOVEMBRE 2013</t>
  </si>
  <si>
    <t>VALENTINA CACCHIANI</t>
  </si>
  <si>
    <t>MATHIEU CLAEYS</t>
  </si>
  <si>
    <t xml:space="preserve">MARIA MARGARIDA SILVA CARVALHO </t>
  </si>
  <si>
    <t>AMAYA NOGALES GEZ</t>
  </si>
  <si>
    <t>BOGLARKA TOTH</t>
  </si>
  <si>
    <t>Natalia Selini Hadjidimitriou</t>
  </si>
  <si>
    <t>CLAUDIA D AMBROSIO</t>
  </si>
  <si>
    <t>ANDREA LODI</t>
  </si>
  <si>
    <t>ANTONIO FRANGIONI</t>
  </si>
  <si>
    <t>JESCO HUMPOLA</t>
  </si>
  <si>
    <t>VOLODYMYR GULIK</t>
  </si>
  <si>
    <t>MARTIN MEVISSEN</t>
  </si>
  <si>
    <t>JULIUS LINSKAS</t>
  </si>
  <si>
    <t>EMILIO CARRIZOSA</t>
  </si>
  <si>
    <t>YORAM HADDAD</t>
  </si>
  <si>
    <t>SEVKET ILKER BIRBIL</t>
  </si>
  <si>
    <t>AYSEGUL ALTIN</t>
  </si>
  <si>
    <t>MAURO DELL'AMICO</t>
  </si>
  <si>
    <t>ALMA MATER STUDIORUM UNIBO</t>
  </si>
  <si>
    <t>ANNETTE RYTER</t>
  </si>
  <si>
    <t>QIN XIN</t>
  </si>
  <si>
    <t>CARLO MANNINO</t>
  </si>
  <si>
    <t>EDUARDO ANDRE ALVAREZ MIRANDA</t>
  </si>
  <si>
    <t xml:space="preserve"> JO GOUVEIA </t>
  </si>
  <si>
    <t>AMIR A AHMAD</t>
  </si>
  <si>
    <t>ZELJKO KANOVIC</t>
  </si>
  <si>
    <t>CHRISTOPH HELMBERG</t>
  </si>
  <si>
    <t xml:space="preserve">  LAUREANO ESCUDERO</t>
  </si>
  <si>
    <t>IMMANUEL BOMZE</t>
  </si>
  <si>
    <t>CRISTOFER HILLEP</t>
  </si>
  <si>
    <t>P. MATHIOPOULOS</t>
  </si>
  <si>
    <t>ANNICK SARTENAER</t>
  </si>
  <si>
    <t>Dalla banca risulta al c/c 102712364</t>
  </si>
  <si>
    <t>Avanzo di cassa al 31/12/2013</t>
  </si>
  <si>
    <t>AVANZO DI AMMINISTRAZIONE 2013</t>
  </si>
  <si>
    <t>AVANZO  DI AMMINISTRAZIONE AL 31/12/2013</t>
  </si>
  <si>
    <t>ERARIO C/LOCALI</t>
  </si>
  <si>
    <t>VERSAMENTO RITENUTE (SACCANII, CATTANI, GRAZIOSI)</t>
  </si>
  <si>
    <t>COMPENSO DOTT.SSA CATTANI II SEM 2013</t>
  </si>
  <si>
    <t>COMPENSO ATTIVITA' 2013</t>
  </si>
  <si>
    <t>COMPENSO REVISORE 2013</t>
  </si>
  <si>
    <t>COMPENSO GENNAIO 2013-ARROTONDAMENTO PREC</t>
  </si>
  <si>
    <t>COMPENSO GENNAIO 2013 INPS A CARICO</t>
  </si>
  <si>
    <t>COMPENSO GENNAIO 2013 INAIL A CARICO</t>
  </si>
  <si>
    <t>F.S.1.04.02</t>
  </si>
  <si>
    <t>F.S.1.01.01 Totale</t>
  </si>
  <si>
    <t>F.S.1.01.02 Totale</t>
  </si>
  <si>
    <t>F.S.1.02.01 Totale</t>
  </si>
  <si>
    <t>F.S.1.02.03 Totale</t>
  </si>
  <si>
    <t>F.S.1.03.02 Totale</t>
  </si>
  <si>
    <t>F.S.1.03.03 Totale</t>
  </si>
  <si>
    <t>F.S.1.03.11 Totale</t>
  </si>
  <si>
    <t>F.S.1.04.02 Totale</t>
  </si>
  <si>
    <t>F.S.1.05.01 Totale</t>
  </si>
  <si>
    <t>F.S.1.05.02 Totale</t>
  </si>
  <si>
    <t>F.S.1.06.01 Totale</t>
  </si>
  <si>
    <t>F.S.1.08.02 Totale</t>
  </si>
  <si>
    <t>F.S.2.09.04 Totale</t>
  </si>
  <si>
    <t>F.S.3.09.02 Totale</t>
  </si>
  <si>
    <t>F.S.3.09.03 Totale</t>
  </si>
  <si>
    <t>F.S.3.09.04 Totale</t>
  </si>
  <si>
    <t>F.E.1.02.02 Totale</t>
  </si>
  <si>
    <t>F.E.1.03.01 Totale</t>
  </si>
  <si>
    <t>F.E.1.04.01 Totale</t>
  </si>
  <si>
    <t>F.E.1.04.02 Totale</t>
  </si>
  <si>
    <t>F.E.2.06.04 Totale</t>
  </si>
  <si>
    <t>F.E.3.08.02 Totale</t>
  </si>
  <si>
    <t>F.E.3.08.03 Totale</t>
  </si>
  <si>
    <t>F.E.3.08.04 Totale</t>
  </si>
  <si>
    <t>FT. 1/2013 DEL 27/02/2013 SEWS CABIND SPA</t>
  </si>
  <si>
    <t>FT. 3/2013 DEL 22/03/2013 SEWS CABIND</t>
  </si>
  <si>
    <t>FT. 7/2013 DEL 30/07/2013 CGS</t>
  </si>
  <si>
    <t>FT. 6/2013 DEL 30/07/2013 DALLARA</t>
  </si>
  <si>
    <t>FT. 8/2013 DEL 30/09/2013 COMUNE DI REGGIO E</t>
  </si>
  <si>
    <t>FT.9/2013 DEL 01/10/2013 CGS</t>
  </si>
  <si>
    <t xml:space="preserve">FT. 4/2013 DEL 29/04/2013 SEWS CABIND </t>
  </si>
  <si>
    <t>31/12//2013</t>
  </si>
  <si>
    <t xml:space="preserve"> Assestamento Recuperi e rimborsi - Girofondi e arrotondamenti</t>
  </si>
  <si>
    <t>VARIAZIONI AL BILANCIO DI PREVISIONE 2013</t>
  </si>
  <si>
    <t>Incasso interessi attivi su depositi - cost</t>
  </si>
  <si>
    <t xml:space="preserve">Stanziamento interessi attivi su depositi - cost </t>
  </si>
  <si>
    <t>DEVICE 2 PAGAMENTO - QUOTA ICOOR</t>
  </si>
  <si>
    <t>DEVICE 2 PAGAMENTO- DA DISTRIBUIRE AI PARTNER</t>
  </si>
  <si>
    <t>PRE FINANZIAMENTO COST</t>
  </si>
  <si>
    <t>31/l12/2012</t>
  </si>
  <si>
    <t>Assestamento partite di giro</t>
  </si>
  <si>
    <t>F.S.3.12.02</t>
  </si>
  <si>
    <t>F.S.3.12.03</t>
  </si>
  <si>
    <t>Fondo di cassa all'1.01.2013 (C/C 000102150855)</t>
  </si>
  <si>
    <t>Totale complessivo</t>
  </si>
  <si>
    <t>CONTROLLARE</t>
  </si>
  <si>
    <t>DA FIAMM QUOTA DI CONTRIBUTO UNIMORE PER ERTICO 2013</t>
  </si>
  <si>
    <t>Commissione europea</t>
  </si>
  <si>
    <t>DA POLITECNICO ATTRAVERSO DESERVE PER ERTICO</t>
  </si>
  <si>
    <t>DA UNITRIESTE PER ERTICO 2013</t>
  </si>
  <si>
    <t>UNIVERSITA' DI TRIESTE</t>
  </si>
  <si>
    <t>Da Fiamm quota unimore -Da Unitrieste-Da Politecnico per Ertico</t>
  </si>
  <si>
    <t>SALDO CITILOG</t>
  </si>
  <si>
    <t>SALDO  CITYLOG</t>
  </si>
  <si>
    <t>QUOTA CITILOG DA TRASFERIRE AD UNIMORE</t>
  </si>
  <si>
    <t>Unimore</t>
  </si>
  <si>
    <t>Spese per ricerca da Unione europea</t>
  </si>
  <si>
    <t>PROGETTO DESERVE</t>
  </si>
  <si>
    <t>1/2013</t>
  </si>
  <si>
    <t>2/2013</t>
  </si>
  <si>
    <t>3/2013</t>
  </si>
  <si>
    <t>4/2013</t>
  </si>
  <si>
    <t>5/2013</t>
  </si>
  <si>
    <t>6/2013</t>
  </si>
  <si>
    <t>7/2013</t>
  </si>
  <si>
    <t>VERSAMENTO INAIL 2013 SALDO</t>
  </si>
  <si>
    <t>Maggiori spese non previste</t>
  </si>
  <si>
    <t>IMP. 6/12</t>
  </si>
  <si>
    <t>VERSAMENTO RITENUTE COMPENSI DI DICEMBRE (co.co.co.)</t>
  </si>
  <si>
    <t>IMP. 7/12</t>
  </si>
  <si>
    <t>VERSAMENTO RITENUTE COMPENSI DI DICEMBRE (cabassi, forni, mangini)</t>
  </si>
  <si>
    <t>IMP11/12</t>
  </si>
  <si>
    <t>VERSAMENTO RITENUTE (REVISORI, CATTANI, GRAZIOSI)</t>
  </si>
  <si>
    <t>IMP.9/12</t>
  </si>
  <si>
    <t>LIQUIDAZIONE INAIL 2012</t>
  </si>
  <si>
    <t>IMP.8/12</t>
  </si>
  <si>
    <t>VERSAMENTO INPS COMPENSI DI DICEMBRE (CO.CO.CO.)</t>
  </si>
  <si>
    <t>IMP. 1/12</t>
  </si>
  <si>
    <t>IMP. 5/12</t>
  </si>
  <si>
    <t>IMP. 2/12</t>
  </si>
  <si>
    <t>IMP. 3/12</t>
  </si>
  <si>
    <t>IMP. 4/12</t>
  </si>
  <si>
    <t>IMP10/12</t>
  </si>
  <si>
    <t>SALDO IVA 2012</t>
  </si>
  <si>
    <t>ACC. 1/12</t>
  </si>
  <si>
    <t>ACC. 2/12</t>
  </si>
  <si>
    <t>ACC. 3/12</t>
  </si>
  <si>
    <t>ACC. 4/12</t>
  </si>
  <si>
    <t>ACC. 5/12</t>
  </si>
  <si>
    <t>ACC.6/12</t>
  </si>
  <si>
    <t>FT.7-12-16-19</t>
  </si>
  <si>
    <t>Snaidero</t>
  </si>
  <si>
    <t>ACC. 7/12</t>
  </si>
  <si>
    <t>ACC.8/12</t>
  </si>
  <si>
    <t>Ft 20</t>
  </si>
  <si>
    <t>Furla</t>
  </si>
  <si>
    <t>ACC.9/12</t>
  </si>
  <si>
    <t>ACC.10/12</t>
  </si>
  <si>
    <t>Ft.21</t>
  </si>
  <si>
    <t>ACC.11/12</t>
  </si>
  <si>
    <t>ACC.12/12</t>
  </si>
  <si>
    <t>Ft. 22</t>
  </si>
  <si>
    <t>Iren</t>
  </si>
  <si>
    <t>ACC.13/12</t>
  </si>
  <si>
    <t>ACC.14/12</t>
  </si>
  <si>
    <t>FT. 23</t>
  </si>
  <si>
    <t>Edif</t>
  </si>
  <si>
    <t>ACC.15/12</t>
  </si>
  <si>
    <t>ACC.16/12</t>
  </si>
  <si>
    <t>FT.24</t>
  </si>
  <si>
    <t>ReChild</t>
  </si>
  <si>
    <t>ACC.17/12</t>
  </si>
  <si>
    <t>ACC.18/12</t>
  </si>
  <si>
    <t>ARROTONDAMENTI IRPEF</t>
  </si>
  <si>
    <t>DIVERSI</t>
  </si>
  <si>
    <t>ACC. 19/12</t>
  </si>
  <si>
    <t>ARROTONDAMENTI INPS</t>
  </si>
  <si>
    <t>ACC. 20/12</t>
  </si>
  <si>
    <t>QUADRATURA INAIL</t>
  </si>
  <si>
    <t>Compenso attività 2009</t>
  </si>
  <si>
    <t>IMP. 2/09</t>
  </si>
  <si>
    <t>Arrotondamenti + Montanari agosto</t>
  </si>
  <si>
    <t>ARROTONDAMENTO PREVIDENZIALE</t>
  </si>
  <si>
    <t>Erario C/INPS</t>
  </si>
  <si>
    <t xml:space="preserve">Credito IRPEF </t>
  </si>
  <si>
    <t>MANCATO VERSAMENTO RITENUTE FURINI E DIAZ</t>
  </si>
  <si>
    <t>FT. 23/2012 EDIF</t>
  </si>
  <si>
    <t>INTERESSI ATTIVI 1668/102150855</t>
  </si>
  <si>
    <t>INCASSO LIQUIDITA' ESTINZIONE CONTO 1668/102150855</t>
  </si>
  <si>
    <t>Incasso interessi attivi su depositi su conto corrente estinto</t>
  </si>
  <si>
    <t>Stanziamento interessi attivi su depositi su conto corrente estinto</t>
  </si>
  <si>
    <t>ABBIAMO ISCRITTO AL BP2014</t>
  </si>
  <si>
    <t>QUOTA DESERVE DA TRASFERIRE AD UNIMORE</t>
  </si>
  <si>
    <t>8/2013</t>
  </si>
  <si>
    <t>9/2013</t>
  </si>
  <si>
    <t>10/2013</t>
  </si>
  <si>
    <t xml:space="preserve"> ESF FONDATION EUROP. </t>
  </si>
  <si>
    <t>FT. 20/2012 DEL 18/12/2012 FURLA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</si>
</sst>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0.00;[Red]0.00"/>
    <numFmt numFmtId="166" formatCode="#,##0.00_ ;[Red]\-#,##0.00\ "/>
    <numFmt numFmtId="167" formatCode="&quot;€&quot;\ #,##0.00"/>
    <numFmt numFmtId="168" formatCode="dd/mm/yy;@"/>
    <numFmt numFmtId="169" formatCode="mmm\-yyyy"/>
    <numFmt numFmtId="170" formatCode="[$-410]dddd\ d\ mmmm\ yyyy"/>
    <numFmt numFmtId="171" formatCode="h\.mm\.ss"/>
    <numFmt numFmtId="172" formatCode="#,##0.00_ ;\-#,##0.00\ "/>
    <numFmt numFmtId="173" formatCode="[$€-2]\ #.##000_);[Red]\([$€-2]\ #.##000\)"/>
    <numFmt numFmtId="174" formatCode="[$€-2]\ #,##0.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b/>
      <u val="single"/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sz val="15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ouble"/>
      <top style="double"/>
      <bottom style="thin"/>
    </border>
    <border>
      <left style="double"/>
      <right style="dashed"/>
      <top style="dashed"/>
      <bottom style="dashed"/>
    </border>
    <border>
      <left style="dashed"/>
      <right style="dashed"/>
      <top style="double"/>
      <bottom style="dashed"/>
    </border>
    <border>
      <left>
        <color indexed="63"/>
      </left>
      <right style="dashed"/>
      <top style="dashed"/>
      <bottom style="dashed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/>
      <bottom style="dashed"/>
    </border>
    <border>
      <left/>
      <right style="dashed"/>
      <top/>
      <bottom style="dashed"/>
    </border>
    <border>
      <left style="dashed"/>
      <right style="double"/>
      <top/>
      <bottom style="dashed"/>
    </border>
    <border>
      <left>
        <color indexed="63"/>
      </left>
      <right style="dashed"/>
      <top style="double"/>
      <bottom style="dashed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3" borderId="10" applyNumberFormat="0" applyProtection="0">
      <alignment horizontal="left"/>
    </xf>
    <xf numFmtId="173" fontId="24" fillId="33" borderId="10" applyProtection="0">
      <alignment horizontal="right"/>
    </xf>
    <xf numFmtId="14" fontId="24" fillId="33" borderId="10" applyProtection="0">
      <alignment horizontal="left"/>
    </xf>
  </cellStyleXfs>
  <cellXfs count="58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3" fillId="0" borderId="16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1" fillId="0" borderId="14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top"/>
    </xf>
    <xf numFmtId="0" fontId="8" fillId="0" borderId="17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" fontId="5" fillId="0" borderId="21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" fontId="5" fillId="0" borderId="17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8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19" fillId="35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4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5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2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left"/>
    </xf>
    <xf numFmtId="0" fontId="4" fillId="0" borderId="26" xfId="0" applyFont="1" applyFill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11" fillId="0" borderId="27" xfId="0" applyFont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top" wrapText="1"/>
    </xf>
    <xf numFmtId="0" fontId="5" fillId="35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44" fontId="0" fillId="0" borderId="0" xfId="0" applyNumberFormat="1" applyAlignment="1">
      <alignment wrapText="1"/>
    </xf>
    <xf numFmtId="0" fontId="20" fillId="0" borderId="0" xfId="0" applyFont="1" applyAlignment="1">
      <alignment wrapText="1"/>
    </xf>
    <xf numFmtId="44" fontId="2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/>
    </xf>
    <xf numFmtId="4" fontId="20" fillId="0" borderId="0" xfId="0" applyNumberFormat="1" applyFont="1" applyFill="1" applyBorder="1" applyAlignment="1">
      <alignment horizontal="right" vertical="top" wrapText="1"/>
    </xf>
    <xf numFmtId="166" fontId="5" fillId="0" borderId="16" xfId="0" applyNumberFormat="1" applyFont="1" applyFill="1" applyBorder="1" applyAlignment="1">
      <alignment horizontal="right" vertical="top" wrapText="1"/>
    </xf>
    <xf numFmtId="166" fontId="5" fillId="0" borderId="29" xfId="0" applyNumberFormat="1" applyFont="1" applyFill="1" applyBorder="1" applyAlignment="1">
      <alignment horizontal="right" vertical="top" wrapText="1"/>
    </xf>
    <xf numFmtId="166" fontId="5" fillId="0" borderId="17" xfId="0" applyNumberFormat="1" applyFont="1" applyFill="1" applyBorder="1" applyAlignment="1">
      <alignment horizontal="right" vertical="top" wrapText="1"/>
    </xf>
    <xf numFmtId="166" fontId="5" fillId="0" borderId="30" xfId="0" applyNumberFormat="1" applyFont="1" applyFill="1" applyBorder="1" applyAlignment="1">
      <alignment horizontal="right" vertical="top" wrapText="1"/>
    </xf>
    <xf numFmtId="166" fontId="5" fillId="0" borderId="31" xfId="0" applyNumberFormat="1" applyFont="1" applyFill="1" applyBorder="1" applyAlignment="1">
      <alignment horizontal="right" vertical="top" wrapText="1"/>
    </xf>
    <xf numFmtId="4" fontId="5" fillId="0" borderId="30" xfId="0" applyNumberFormat="1" applyFont="1" applyFill="1" applyBorder="1" applyAlignment="1">
      <alignment/>
    </xf>
    <xf numFmtId="166" fontId="4" fillId="0" borderId="32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 vertical="center"/>
    </xf>
    <xf numFmtId="166" fontId="15" fillId="0" borderId="17" xfId="0" applyNumberFormat="1" applyFont="1" applyFill="1" applyBorder="1" applyAlignment="1">
      <alignment vertical="center"/>
    </xf>
    <xf numFmtId="166" fontId="15" fillId="0" borderId="30" xfId="0" applyNumberFormat="1" applyFont="1" applyFill="1" applyBorder="1" applyAlignment="1">
      <alignment vertical="center"/>
    </xf>
    <xf numFmtId="166" fontId="15" fillId="0" borderId="31" xfId="0" applyNumberFormat="1" applyFont="1" applyFill="1" applyBorder="1" applyAlignment="1">
      <alignment vertical="center"/>
    </xf>
    <xf numFmtId="166" fontId="5" fillId="0" borderId="29" xfId="0" applyNumberFormat="1" applyFont="1" applyFill="1" applyBorder="1" applyAlignment="1">
      <alignment vertical="center"/>
    </xf>
    <xf numFmtId="166" fontId="5" fillId="0" borderId="33" xfId="0" applyNumberFormat="1" applyFont="1" applyFill="1" applyBorder="1" applyAlignment="1">
      <alignment vertical="center"/>
    </xf>
    <xf numFmtId="166" fontId="5" fillId="0" borderId="30" xfId="0" applyNumberFormat="1" applyFont="1" applyFill="1" applyBorder="1" applyAlignment="1">
      <alignment horizontal="right" wrapText="1"/>
    </xf>
    <xf numFmtId="166" fontId="5" fillId="0" borderId="31" xfId="0" applyNumberFormat="1" applyFont="1" applyFill="1" applyBorder="1" applyAlignment="1">
      <alignment horizontal="right" wrapText="1"/>
    </xf>
    <xf numFmtId="166" fontId="5" fillId="0" borderId="16" xfId="0" applyNumberFormat="1" applyFont="1" applyFill="1" applyBorder="1" applyAlignment="1">
      <alignment vertical="center"/>
    </xf>
    <xf numFmtId="166" fontId="9" fillId="0" borderId="17" xfId="0" applyNumberFormat="1" applyFont="1" applyFill="1" applyBorder="1" applyAlignment="1">
      <alignment horizontal="center" vertical="top" wrapText="1"/>
    </xf>
    <xf numFmtId="166" fontId="9" fillId="0" borderId="31" xfId="0" applyNumberFormat="1" applyFont="1" applyFill="1" applyBorder="1" applyAlignment="1">
      <alignment horizontal="center" vertical="top" wrapText="1"/>
    </xf>
    <xf numFmtId="166" fontId="5" fillId="0" borderId="17" xfId="0" applyNumberFormat="1" applyFont="1" applyFill="1" applyBorder="1" applyAlignment="1">
      <alignment vertical="center"/>
    </xf>
    <xf numFmtId="166" fontId="4" fillId="0" borderId="33" xfId="0" applyNumberFormat="1" applyFont="1" applyFill="1" applyBorder="1" applyAlignment="1">
      <alignment horizontal="right"/>
    </xf>
    <xf numFmtId="166" fontId="5" fillId="0" borderId="30" xfId="0" applyNumberFormat="1" applyFont="1" applyFill="1" applyBorder="1" applyAlignment="1">
      <alignment vertical="center"/>
    </xf>
    <xf numFmtId="166" fontId="5" fillId="0" borderId="31" xfId="0" applyNumberFormat="1" applyFont="1" applyFill="1" applyBorder="1" applyAlignment="1">
      <alignment vertical="center"/>
    </xf>
    <xf numFmtId="166" fontId="2" fillId="0" borderId="30" xfId="0" applyNumberFormat="1" applyFont="1" applyFill="1" applyBorder="1" applyAlignment="1">
      <alignment vertical="center"/>
    </xf>
    <xf numFmtId="166" fontId="2" fillId="0" borderId="31" xfId="0" applyNumberFormat="1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 horizontal="right" vertical="top" wrapText="1"/>
    </xf>
    <xf numFmtId="166" fontId="11" fillId="0" borderId="34" xfId="0" applyNumberFormat="1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35" borderId="36" xfId="0" applyNumberFormat="1" applyFont="1" applyFill="1" applyBorder="1" applyAlignment="1">
      <alignment horizontal="center" vertical="center" wrapText="1"/>
    </xf>
    <xf numFmtId="4" fontId="7" fillId="35" borderId="37" xfId="0" applyNumberFormat="1" applyFont="1" applyFill="1" applyBorder="1" applyAlignment="1">
      <alignment horizontal="center" vertical="center" wrapText="1"/>
    </xf>
    <xf numFmtId="4" fontId="7" fillId="35" borderId="38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top" wrapText="1"/>
    </xf>
    <xf numFmtId="166" fontId="2" fillId="0" borderId="29" xfId="0" applyNumberFormat="1" applyFont="1" applyFill="1" applyBorder="1" applyAlignment="1">
      <alignment horizontal="center" vertical="top" wrapText="1"/>
    </xf>
    <xf numFmtId="166" fontId="2" fillId="0" borderId="33" xfId="0" applyNumberFormat="1" applyFont="1" applyFill="1" applyBorder="1" applyAlignment="1">
      <alignment horizontal="center" vertical="top" wrapText="1"/>
    </xf>
    <xf numFmtId="166" fontId="11" fillId="0" borderId="31" xfId="0" applyNumberFormat="1" applyFont="1" applyFill="1" applyBorder="1" applyAlignment="1">
      <alignment horizontal="center" vertical="center" wrapText="1"/>
    </xf>
    <xf numFmtId="166" fontId="9" fillId="0" borderId="15" xfId="0" applyNumberFormat="1" applyFont="1" applyFill="1" applyBorder="1" applyAlignment="1">
      <alignment horizontal="center" vertical="top" wrapText="1"/>
    </xf>
    <xf numFmtId="166" fontId="9" fillId="0" borderId="39" xfId="0" applyNumberFormat="1" applyFont="1" applyFill="1" applyBorder="1" applyAlignment="1">
      <alignment horizontal="center" vertical="top" wrapText="1"/>
    </xf>
    <xf numFmtId="166" fontId="9" fillId="0" borderId="32" xfId="0" applyNumberFormat="1" applyFont="1" applyFill="1" applyBorder="1" applyAlignment="1">
      <alignment horizontal="center" vertical="top" wrapText="1"/>
    </xf>
    <xf numFmtId="166" fontId="5" fillId="0" borderId="17" xfId="0" applyNumberFormat="1" applyFont="1" applyFill="1" applyBorder="1" applyAlignment="1">
      <alignment horizontal="right" wrapText="1"/>
    </xf>
    <xf numFmtId="166" fontId="9" fillId="0" borderId="30" xfId="0" applyNumberFormat="1" applyFont="1" applyFill="1" applyBorder="1" applyAlignment="1">
      <alignment horizontal="center" vertical="top" wrapText="1"/>
    </xf>
    <xf numFmtId="166" fontId="5" fillId="0" borderId="31" xfId="0" applyNumberFormat="1" applyFont="1" applyFill="1" applyBorder="1" applyAlignment="1" quotePrefix="1">
      <alignment horizontal="right" wrapText="1"/>
    </xf>
    <xf numFmtId="166" fontId="4" fillId="0" borderId="34" xfId="0" applyNumberFormat="1" applyFont="1" applyFill="1" applyBorder="1" applyAlignment="1">
      <alignment/>
    </xf>
    <xf numFmtId="166" fontId="4" fillId="0" borderId="31" xfId="0" applyNumberFormat="1" applyFont="1" applyFill="1" applyBorder="1" applyAlignment="1">
      <alignment horizontal="right"/>
    </xf>
    <xf numFmtId="166" fontId="5" fillId="0" borderId="30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4" fontId="0" fillId="0" borderId="0" xfId="0" applyNumberFormat="1" applyFont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19" fillId="0" borderId="40" xfId="0" applyFont="1" applyFill="1" applyBorder="1" applyAlignment="1">
      <alignment wrapText="1"/>
    </xf>
    <xf numFmtId="0" fontId="19" fillId="34" borderId="41" xfId="0" applyFont="1" applyFill="1" applyBorder="1" applyAlignment="1">
      <alignment wrapText="1"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0" fillId="0" borderId="39" xfId="0" applyFont="1" applyFill="1" applyBorder="1" applyAlignment="1">
      <alignment/>
    </xf>
    <xf numFmtId="44" fontId="0" fillId="0" borderId="39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0" fontId="20" fillId="35" borderId="41" xfId="0" applyFont="1" applyFill="1" applyBorder="1" applyAlignment="1">
      <alignment wrapText="1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44" fontId="0" fillId="36" borderId="39" xfId="0" applyNumberFormat="1" applyFont="1" applyFill="1" applyBorder="1" applyAlignment="1">
      <alignment/>
    </xf>
    <xf numFmtId="0" fontId="0" fillId="36" borderId="42" xfId="0" applyFont="1" applyFill="1" applyBorder="1" applyAlignment="1">
      <alignment/>
    </xf>
    <xf numFmtId="0" fontId="5" fillId="36" borderId="17" xfId="0" applyFont="1" applyFill="1" applyBorder="1" applyAlignment="1">
      <alignment horizontal="left"/>
    </xf>
    <xf numFmtId="164" fontId="7" fillId="35" borderId="38" xfId="0" applyNumberFormat="1" applyFont="1" applyFill="1" applyBorder="1" applyAlignment="1">
      <alignment horizontal="center" vertical="center" wrapText="1"/>
    </xf>
    <xf numFmtId="166" fontId="11" fillId="0" borderId="17" xfId="0" applyNumberFormat="1" applyFont="1" applyFill="1" applyBorder="1" applyAlignment="1">
      <alignment horizontal="center" vertical="center" wrapText="1"/>
    </xf>
    <xf numFmtId="166" fontId="11" fillId="0" borderId="44" xfId="0" applyNumberFormat="1" applyFont="1" applyFill="1" applyBorder="1" applyAlignment="1">
      <alignment horizontal="center" vertical="center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166" fontId="2" fillId="0" borderId="33" xfId="0" applyNumberFormat="1" applyFont="1" applyFill="1" applyBorder="1" applyAlignment="1">
      <alignment vertical="center"/>
    </xf>
    <xf numFmtId="166" fontId="4" fillId="0" borderId="17" xfId="0" applyNumberFormat="1" applyFont="1" applyFill="1" applyBorder="1" applyAlignment="1">
      <alignment horizontal="right"/>
    </xf>
    <xf numFmtId="166" fontId="4" fillId="0" borderId="30" xfId="0" applyNumberFormat="1" applyFont="1" applyFill="1" applyBorder="1" applyAlignment="1">
      <alignment horizontal="right"/>
    </xf>
    <xf numFmtId="166" fontId="5" fillId="0" borderId="44" xfId="0" applyNumberFormat="1" applyFont="1" applyFill="1" applyBorder="1" applyAlignment="1">
      <alignment horizontal="right" wrapText="1"/>
    </xf>
    <xf numFmtId="166" fontId="5" fillId="0" borderId="33" xfId="0" applyNumberFormat="1" applyFont="1" applyFill="1" applyBorder="1" applyAlignment="1">
      <alignment horizontal="right" vertical="top" wrapText="1"/>
    </xf>
    <xf numFmtId="4" fontId="5" fillId="0" borderId="45" xfId="0" applyNumberFormat="1" applyFont="1" applyFill="1" applyBorder="1" applyAlignment="1">
      <alignment/>
    </xf>
    <xf numFmtId="4" fontId="5" fillId="34" borderId="36" xfId="0" applyNumberFormat="1" applyFont="1" applyFill="1" applyBorder="1" applyAlignment="1">
      <alignment horizontal="center" vertical="center" wrapText="1"/>
    </xf>
    <xf numFmtId="4" fontId="5" fillId="34" borderId="37" xfId="0" applyNumberFormat="1" applyFont="1" applyFill="1" applyBorder="1" applyAlignment="1">
      <alignment horizontal="center" vertical="center" wrapText="1"/>
    </xf>
    <xf numFmtId="4" fontId="5" fillId="34" borderId="38" xfId="0" applyNumberFormat="1" applyFont="1" applyFill="1" applyBorder="1" applyAlignment="1">
      <alignment horizontal="center" vertical="center" wrapText="1"/>
    </xf>
    <xf numFmtId="165" fontId="5" fillId="34" borderId="38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vertical="top"/>
    </xf>
    <xf numFmtId="4" fontId="2" fillId="0" borderId="33" xfId="0" applyNumberFormat="1" applyFont="1" applyFill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vertical="top"/>
    </xf>
    <xf numFmtId="4" fontId="5" fillId="0" borderId="31" xfId="0" applyNumberFormat="1" applyFont="1" applyFill="1" applyBorder="1" applyAlignment="1">
      <alignment vertical="top"/>
    </xf>
    <xf numFmtId="4" fontId="12" fillId="0" borderId="17" xfId="0" applyNumberFormat="1" applyFont="1" applyFill="1" applyBorder="1" applyAlignment="1">
      <alignment vertical="center"/>
    </xf>
    <xf numFmtId="4" fontId="11" fillId="0" borderId="31" xfId="0" applyNumberFormat="1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vertical="center"/>
    </xf>
    <xf numFmtId="4" fontId="12" fillId="0" borderId="31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/>
    </xf>
    <xf numFmtId="4" fontId="5" fillId="0" borderId="39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 vertical="center"/>
    </xf>
    <xf numFmtId="4" fontId="15" fillId="0" borderId="30" xfId="0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 vertical="center"/>
    </xf>
    <xf numFmtId="4" fontId="5" fillId="0" borderId="33" xfId="0" applyNumberFormat="1" applyFont="1" applyFill="1" applyBorder="1" applyAlignment="1">
      <alignment vertical="center"/>
    </xf>
    <xf numFmtId="4" fontId="5" fillId="0" borderId="29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vertical="center"/>
    </xf>
    <xf numFmtId="4" fontId="5" fillId="0" borderId="45" xfId="0" applyNumberFormat="1" applyFont="1" applyFill="1" applyBorder="1" applyAlignment="1">
      <alignment horizontal="right" vertical="top" wrapText="1"/>
    </xf>
    <xf numFmtId="4" fontId="4" fillId="0" borderId="31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166" fontId="5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0" fontId="0" fillId="0" borderId="42" xfId="0" applyFont="1" applyFill="1" applyBorder="1" applyAlignment="1">
      <alignment/>
    </xf>
    <xf numFmtId="4" fontId="0" fillId="0" borderId="0" xfId="0" applyNumberFormat="1" applyFont="1" applyAlignment="1">
      <alignment/>
    </xf>
    <xf numFmtId="44" fontId="0" fillId="0" borderId="39" xfId="0" applyNumberFormat="1" applyFill="1" applyBorder="1" applyAlignment="1">
      <alignment/>
    </xf>
    <xf numFmtId="0" fontId="0" fillId="0" borderId="42" xfId="0" applyFont="1" applyFill="1" applyBorder="1" applyAlignment="1">
      <alignment/>
    </xf>
    <xf numFmtId="14" fontId="0" fillId="0" borderId="39" xfId="0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46" xfId="0" applyFont="1" applyFill="1" applyBorder="1" applyAlignment="1">
      <alignment/>
    </xf>
    <xf numFmtId="0" fontId="20" fillId="37" borderId="13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37" borderId="47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8" fontId="0" fillId="37" borderId="47" xfId="0" applyNumberFormat="1" applyFont="1" applyFill="1" applyBorder="1" applyAlignment="1">
      <alignment/>
    </xf>
    <xf numFmtId="0" fontId="0" fillId="37" borderId="13" xfId="0" applyFont="1" applyFill="1" applyBorder="1" applyAlignment="1" quotePrefix="1">
      <alignment/>
    </xf>
    <xf numFmtId="167" fontId="0" fillId="37" borderId="47" xfId="0" applyNumberFormat="1" applyFont="1" applyFill="1" applyBorder="1" applyAlignment="1">
      <alignment/>
    </xf>
    <xf numFmtId="0" fontId="20" fillId="37" borderId="13" xfId="0" applyFont="1" applyFill="1" applyBorder="1" applyAlignment="1" quotePrefix="1">
      <alignment/>
    </xf>
    <xf numFmtId="0" fontId="20" fillId="37" borderId="0" xfId="0" applyFont="1" applyFill="1" applyBorder="1" applyAlignment="1">
      <alignment/>
    </xf>
    <xf numFmtId="8" fontId="20" fillId="37" borderId="47" xfId="0" applyNumberFormat="1" applyFont="1" applyFill="1" applyBorder="1" applyAlignment="1">
      <alignment/>
    </xf>
    <xf numFmtId="0" fontId="0" fillId="37" borderId="47" xfId="0" applyFont="1" applyFill="1" applyBorder="1" applyAlignment="1">
      <alignment/>
    </xf>
    <xf numFmtId="168" fontId="0" fillId="36" borderId="48" xfId="0" applyNumberFormat="1" applyFont="1" applyFill="1" applyBorder="1" applyAlignment="1">
      <alignment wrapText="1"/>
    </xf>
    <xf numFmtId="0" fontId="5" fillId="0" borderId="45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0" fillId="0" borderId="49" xfId="0" applyFont="1" applyBorder="1" applyAlignment="1">
      <alignment/>
    </xf>
    <xf numFmtId="44" fontId="20" fillId="0" borderId="49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 wrapText="1"/>
    </xf>
    <xf numFmtId="0" fontId="19" fillId="34" borderId="0" xfId="0" applyFont="1" applyFill="1" applyBorder="1" applyAlignment="1">
      <alignment wrapText="1"/>
    </xf>
    <xf numFmtId="44" fontId="19" fillId="34" borderId="0" xfId="0" applyNumberFormat="1" applyFont="1" applyFill="1" applyBorder="1" applyAlignment="1">
      <alignment wrapText="1"/>
    </xf>
    <xf numFmtId="0" fontId="0" fillId="0" borderId="46" xfId="0" applyFont="1" applyFill="1" applyBorder="1" applyAlignment="1">
      <alignment horizontal="left"/>
    </xf>
    <xf numFmtId="166" fontId="5" fillId="36" borderId="3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48" xfId="0" applyFont="1" applyFill="1" applyBorder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35" borderId="41" xfId="0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14" fontId="0" fillId="0" borderId="39" xfId="0" applyNumberFormat="1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44" fontId="0" fillId="0" borderId="45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51" xfId="0" applyFont="1" applyBorder="1" applyAlignment="1">
      <alignment wrapText="1"/>
    </xf>
    <xf numFmtId="44" fontId="0" fillId="0" borderId="52" xfId="0" applyNumberFormat="1" applyFont="1" applyBorder="1" applyAlignment="1">
      <alignment/>
    </xf>
    <xf numFmtId="44" fontId="21" fillId="0" borderId="51" xfId="0" applyNumberFormat="1" applyFont="1" applyFill="1" applyBorder="1" applyAlignment="1">
      <alignment wrapText="1"/>
    </xf>
    <xf numFmtId="0" fontId="19" fillId="0" borderId="48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34" borderId="53" xfId="0" applyFont="1" applyFill="1" applyBorder="1" applyAlignment="1">
      <alignment wrapText="1"/>
    </xf>
    <xf numFmtId="0" fontId="0" fillId="34" borderId="41" xfId="0" applyFont="1" applyFill="1" applyBorder="1" applyAlignment="1">
      <alignment wrapText="1"/>
    </xf>
    <xf numFmtId="44" fontId="0" fillId="0" borderId="54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0" fontId="21" fillId="34" borderId="55" xfId="0" applyFont="1" applyFill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52" xfId="0" applyFont="1" applyFill="1" applyBorder="1" applyAlignment="1">
      <alignment wrapText="1"/>
    </xf>
    <xf numFmtId="44" fontId="21" fillId="0" borderId="52" xfId="0" applyNumberFormat="1" applyFont="1" applyFill="1" applyBorder="1" applyAlignment="1">
      <alignment wrapText="1"/>
    </xf>
    <xf numFmtId="14" fontId="0" fillId="0" borderId="25" xfId="0" applyNumberFormat="1" applyFont="1" applyFill="1" applyBorder="1" applyAlignment="1">
      <alignment/>
    </xf>
    <xf numFmtId="44" fontId="20" fillId="35" borderId="52" xfId="0" applyNumberFormat="1" applyFont="1" applyFill="1" applyBorder="1" applyAlignment="1">
      <alignment wrapText="1"/>
    </xf>
    <xf numFmtId="0" fontId="22" fillId="35" borderId="51" xfId="0" applyFont="1" applyFill="1" applyBorder="1" applyAlignment="1">
      <alignment wrapText="1"/>
    </xf>
    <xf numFmtId="0" fontId="21" fillId="0" borderId="51" xfId="0" applyFont="1" applyFill="1" applyBorder="1" applyAlignment="1">
      <alignment/>
    </xf>
    <xf numFmtId="0" fontId="21" fillId="0" borderId="51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4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44" fontId="0" fillId="0" borderId="52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left" wrapText="1"/>
    </xf>
    <xf numFmtId="14" fontId="0" fillId="0" borderId="24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0" fillId="36" borderId="29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0" borderId="56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44" fontId="20" fillId="0" borderId="0" xfId="0" applyNumberFormat="1" applyFont="1" applyFill="1" applyAlignment="1">
      <alignment/>
    </xf>
    <xf numFmtId="4" fontId="2" fillId="0" borderId="29" xfId="0" applyNumberFormat="1" applyFont="1" applyFill="1" applyBorder="1" applyAlignment="1">
      <alignment horizontal="center" vertical="top" wrapText="1"/>
    </xf>
    <xf numFmtId="4" fontId="11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vertical="center"/>
    </xf>
    <xf numFmtId="4" fontId="15" fillId="0" borderId="30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/>
    </xf>
    <xf numFmtId="4" fontId="12" fillId="38" borderId="17" xfId="0" applyNumberFormat="1" applyFont="1" applyFill="1" applyBorder="1" applyAlignment="1">
      <alignment vertical="center"/>
    </xf>
    <xf numFmtId="4" fontId="5" fillId="38" borderId="15" xfId="0" applyNumberFormat="1" applyFont="1" applyFill="1" applyBorder="1" applyAlignment="1">
      <alignment/>
    </xf>
    <xf numFmtId="4" fontId="2" fillId="38" borderId="17" xfId="0" applyNumberFormat="1" applyFont="1" applyFill="1" applyBorder="1" applyAlignment="1">
      <alignment/>
    </xf>
    <xf numFmtId="4" fontId="15" fillId="38" borderId="17" xfId="0" applyNumberFormat="1" applyFont="1" applyFill="1" applyBorder="1" applyAlignment="1">
      <alignment/>
    </xf>
    <xf numFmtId="4" fontId="5" fillId="38" borderId="17" xfId="0" applyNumberFormat="1" applyFont="1" applyFill="1" applyBorder="1" applyAlignment="1">
      <alignment/>
    </xf>
    <xf numFmtId="4" fontId="5" fillId="38" borderId="15" xfId="0" applyNumberFormat="1" applyFont="1" applyFill="1" applyBorder="1" applyAlignment="1">
      <alignment vertical="center"/>
    </xf>
    <xf numFmtId="4" fontId="5" fillId="38" borderId="17" xfId="0" applyNumberFormat="1" applyFont="1" applyFill="1" applyBorder="1" applyAlignment="1">
      <alignment vertical="center"/>
    </xf>
    <xf numFmtId="4" fontId="5" fillId="38" borderId="17" xfId="0" applyNumberFormat="1" applyFont="1" applyFill="1" applyBorder="1" applyAlignment="1">
      <alignment vertical="top"/>
    </xf>
    <xf numFmtId="4" fontId="0" fillId="0" borderId="0" xfId="0" applyNumberFormat="1" applyFont="1" applyBorder="1" applyAlignment="1">
      <alignment/>
    </xf>
    <xf numFmtId="168" fontId="0" fillId="36" borderId="57" xfId="0" applyNumberFormat="1" applyFont="1" applyFill="1" applyBorder="1" applyAlignment="1">
      <alignment wrapText="1"/>
    </xf>
    <xf numFmtId="44" fontId="0" fillId="36" borderId="29" xfId="0" applyNumberFormat="1" applyFont="1" applyFill="1" applyBorder="1" applyAlignment="1">
      <alignment/>
    </xf>
    <xf numFmtId="44" fontId="0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Fill="1" applyAlignment="1">
      <alignment/>
    </xf>
    <xf numFmtId="164" fontId="7" fillId="3" borderId="36" xfId="0" applyNumberFormat="1" applyFont="1" applyFill="1" applyBorder="1" applyAlignment="1">
      <alignment horizontal="center" vertical="center" wrapText="1"/>
    </xf>
    <xf numFmtId="166" fontId="2" fillId="3" borderId="16" xfId="0" applyNumberFormat="1" applyFont="1" applyFill="1" applyBorder="1" applyAlignment="1">
      <alignment horizontal="center" vertical="top" wrapText="1"/>
    </xf>
    <xf numFmtId="166" fontId="11" fillId="3" borderId="17" xfId="0" applyNumberFormat="1" applyFont="1" applyFill="1" applyBorder="1" applyAlignment="1">
      <alignment horizontal="center" vertical="center" wrapText="1"/>
    </xf>
    <xf numFmtId="166" fontId="9" fillId="3" borderId="15" xfId="0" applyNumberFormat="1" applyFont="1" applyFill="1" applyBorder="1" applyAlignment="1">
      <alignment horizontal="center" vertical="top" wrapText="1"/>
    </xf>
    <xf numFmtId="166" fontId="2" fillId="3" borderId="17" xfId="0" applyNumberFormat="1" applyFont="1" applyFill="1" applyBorder="1" applyAlignment="1">
      <alignment vertical="center"/>
    </xf>
    <xf numFmtId="166" fontId="15" fillId="3" borderId="17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horizontal="right" wrapText="1"/>
    </xf>
    <xf numFmtId="166" fontId="5" fillId="3" borderId="17" xfId="0" applyNumberFormat="1" applyFont="1" applyFill="1" applyBorder="1" applyAlignment="1">
      <alignment horizontal="right" vertical="top" wrapText="1"/>
    </xf>
    <xf numFmtId="166" fontId="5" fillId="3" borderId="17" xfId="0" applyNumberFormat="1" applyFont="1" applyFill="1" applyBorder="1" applyAlignment="1">
      <alignment vertical="center"/>
    </xf>
    <xf numFmtId="166" fontId="9" fillId="3" borderId="17" xfId="0" applyNumberFormat="1" applyFont="1" applyFill="1" applyBorder="1" applyAlignment="1">
      <alignment horizontal="center" vertical="top" wrapText="1"/>
    </xf>
    <xf numFmtId="166" fontId="4" fillId="3" borderId="17" xfId="0" applyNumberFormat="1" applyFont="1" applyFill="1" applyBorder="1" applyAlignment="1">
      <alignment horizontal="right"/>
    </xf>
    <xf numFmtId="166" fontId="5" fillId="3" borderId="16" xfId="0" applyNumberFormat="1" applyFont="1" applyFill="1" applyBorder="1" applyAlignment="1">
      <alignment horizontal="right" vertical="top" wrapText="1"/>
    </xf>
    <xf numFmtId="166" fontId="5" fillId="3" borderId="17" xfId="0" applyNumberFormat="1" applyFont="1" applyFill="1" applyBorder="1" applyAlignment="1">
      <alignment/>
    </xf>
    <xf numFmtId="14" fontId="0" fillId="0" borderId="41" xfId="0" applyNumberFormat="1" applyBorder="1" applyAlignment="1">
      <alignment/>
    </xf>
    <xf numFmtId="44" fontId="0" fillId="0" borderId="0" xfId="0" applyNumberFormat="1" applyFont="1" applyFill="1" applyBorder="1" applyAlignment="1">
      <alignment wrapText="1"/>
    </xf>
    <xf numFmtId="0" fontId="0" fillId="0" borderId="58" xfId="0" applyFont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Border="1" applyAlignment="1">
      <alignment horizontal="center" wrapText="1"/>
    </xf>
    <xf numFmtId="0" fontId="0" fillId="0" borderId="46" xfId="0" applyFont="1" applyFill="1" applyBorder="1" applyAlignment="1">
      <alignment wrapText="1"/>
    </xf>
    <xf numFmtId="44" fontId="0" fillId="0" borderId="46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168" fontId="0" fillId="0" borderId="57" xfId="0" applyNumberFormat="1" applyFont="1" applyFill="1" applyBorder="1" applyAlignment="1">
      <alignment wrapText="1"/>
    </xf>
    <xf numFmtId="14" fontId="0" fillId="0" borderId="39" xfId="0" applyNumberFormat="1" applyFill="1" applyBorder="1" applyAlignment="1">
      <alignment/>
    </xf>
    <xf numFmtId="4" fontId="5" fillId="35" borderId="36" xfId="0" applyNumberFormat="1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right" vertical="top" wrapText="1"/>
    </xf>
    <xf numFmtId="166" fontId="2" fillId="0" borderId="16" xfId="0" applyNumberFormat="1" applyFont="1" applyFill="1" applyBorder="1" applyAlignment="1">
      <alignment vertical="center"/>
    </xf>
    <xf numFmtId="166" fontId="4" fillId="0" borderId="61" xfId="0" applyNumberFormat="1" applyFont="1" applyFill="1" applyBorder="1" applyAlignment="1">
      <alignment/>
    </xf>
    <xf numFmtId="4" fontId="5" fillId="0" borderId="44" xfId="0" applyNumberFormat="1" applyFont="1" applyFill="1" applyBorder="1" applyAlignment="1">
      <alignment/>
    </xf>
    <xf numFmtId="166" fontId="5" fillId="0" borderId="17" xfId="0" applyNumberFormat="1" applyFont="1" applyFill="1" applyBorder="1" applyAlignment="1" quotePrefix="1">
      <alignment horizontal="right" wrapText="1"/>
    </xf>
    <xf numFmtId="166" fontId="5" fillId="0" borderId="18" xfId="0" applyNumberFormat="1" applyFont="1" applyFill="1" applyBorder="1" applyAlignment="1">
      <alignment horizontal="right" vertical="top" wrapText="1"/>
    </xf>
    <xf numFmtId="166" fontId="4" fillId="0" borderId="62" xfId="0" applyNumberFormat="1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6" fontId="5" fillId="0" borderId="28" xfId="0" applyNumberFormat="1" applyFont="1" applyFill="1" applyBorder="1" applyAlignment="1">
      <alignment horizontal="right" vertical="top" wrapText="1"/>
    </xf>
    <xf numFmtId="166" fontId="4" fillId="0" borderId="63" xfId="0" applyNumberFormat="1" applyFont="1" applyFill="1" applyBorder="1" applyAlignment="1">
      <alignment horizontal="right"/>
    </xf>
    <xf numFmtId="166" fontId="5" fillId="36" borderId="28" xfId="0" applyNumberFormat="1" applyFont="1" applyFill="1" applyBorder="1" applyAlignment="1">
      <alignment horizontal="right" vertical="top" wrapText="1"/>
    </xf>
    <xf numFmtId="166" fontId="11" fillId="0" borderId="62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166" fontId="4" fillId="0" borderId="39" xfId="0" applyNumberFormat="1" applyFont="1" applyFill="1" applyBorder="1" applyAlignment="1">
      <alignment/>
    </xf>
    <xf numFmtId="0" fontId="5" fillId="0" borderId="44" xfId="0" applyFont="1" applyFill="1" applyBorder="1" applyAlignment="1">
      <alignment/>
    </xf>
    <xf numFmtId="166" fontId="4" fillId="0" borderId="64" xfId="0" applyNumberFormat="1" applyFont="1" applyFill="1" applyBorder="1" applyAlignment="1">
      <alignment/>
    </xf>
    <xf numFmtId="166" fontId="4" fillId="0" borderId="65" xfId="0" applyNumberFormat="1" applyFont="1" applyFill="1" applyBorder="1" applyAlignment="1">
      <alignment/>
    </xf>
    <xf numFmtId="166" fontId="4" fillId="0" borderId="16" xfId="0" applyNumberFormat="1" applyFont="1" applyFill="1" applyBorder="1" applyAlignment="1">
      <alignment horizontal="right"/>
    </xf>
    <xf numFmtId="166" fontId="4" fillId="0" borderId="29" xfId="0" applyNumberFormat="1" applyFont="1" applyFill="1" applyBorder="1" applyAlignment="1">
      <alignment horizontal="right"/>
    </xf>
    <xf numFmtId="166" fontId="11" fillId="0" borderId="64" xfId="0" applyNumberFormat="1" applyFont="1" applyFill="1" applyBorder="1" applyAlignment="1">
      <alignment/>
    </xf>
    <xf numFmtId="166" fontId="11" fillId="0" borderId="65" xfId="0" applyNumberFormat="1" applyFont="1" applyFill="1" applyBorder="1" applyAlignment="1">
      <alignment/>
    </xf>
    <xf numFmtId="166" fontId="4" fillId="3" borderId="61" xfId="0" applyNumberFormat="1" applyFont="1" applyFill="1" applyBorder="1" applyAlignment="1">
      <alignment/>
    </xf>
    <xf numFmtId="0" fontId="5" fillId="3" borderId="18" xfId="0" applyFont="1" applyFill="1" applyBorder="1" applyAlignment="1">
      <alignment/>
    </xf>
    <xf numFmtId="166" fontId="4" fillId="3" borderId="62" xfId="0" applyNumberFormat="1" applyFont="1" applyFill="1" applyBorder="1" applyAlignment="1">
      <alignment/>
    </xf>
    <xf numFmtId="166" fontId="4" fillId="3" borderId="63" xfId="0" applyNumberFormat="1" applyFont="1" applyFill="1" applyBorder="1" applyAlignment="1">
      <alignment horizontal="right"/>
    </xf>
    <xf numFmtId="166" fontId="11" fillId="3" borderId="62" xfId="0" applyNumberFormat="1" applyFont="1" applyFill="1" applyBorder="1" applyAlignment="1">
      <alignment/>
    </xf>
    <xf numFmtId="44" fontId="20" fillId="35" borderId="56" xfId="0" applyNumberFormat="1" applyFont="1" applyFill="1" applyBorder="1" applyAlignment="1">
      <alignment wrapText="1"/>
    </xf>
    <xf numFmtId="44" fontId="0" fillId="0" borderId="56" xfId="0" applyNumberFormat="1" applyFont="1" applyFill="1" applyBorder="1" applyAlignment="1">
      <alignment wrapText="1"/>
    </xf>
    <xf numFmtId="4" fontId="4" fillId="0" borderId="15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11" fillId="0" borderId="64" xfId="0" applyNumberFormat="1" applyFont="1" applyFill="1" applyBorder="1" applyAlignment="1">
      <alignment/>
    </xf>
    <xf numFmtId="4" fontId="11" fillId="0" borderId="65" xfId="0" applyNumberFormat="1" applyFont="1" applyFill="1" applyBorder="1" applyAlignment="1">
      <alignment/>
    </xf>
    <xf numFmtId="4" fontId="11" fillId="0" borderId="34" xfId="0" applyNumberFormat="1" applyFont="1" applyFill="1" applyBorder="1" applyAlignment="1">
      <alignment/>
    </xf>
    <xf numFmtId="4" fontId="4" fillId="38" borderId="15" xfId="0" applyNumberFormat="1" applyFont="1" applyFill="1" applyBorder="1" applyAlignment="1">
      <alignment/>
    </xf>
    <xf numFmtId="4" fontId="4" fillId="38" borderId="16" xfId="0" applyNumberFormat="1" applyFont="1" applyFill="1" applyBorder="1" applyAlignment="1">
      <alignment/>
    </xf>
    <xf numFmtId="4" fontId="11" fillId="38" borderId="64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 vertical="top"/>
    </xf>
    <xf numFmtId="4" fontId="12" fillId="0" borderId="28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/>
    </xf>
    <xf numFmtId="4" fontId="2" fillId="0" borderId="63" xfId="0" applyNumberFormat="1" applyFont="1" applyFill="1" applyBorder="1" applyAlignment="1">
      <alignment/>
    </xf>
    <xf numFmtId="4" fontId="15" fillId="0" borderId="28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66" xfId="0" applyNumberFormat="1" applyFont="1" applyFill="1" applyBorder="1" applyAlignment="1">
      <alignment horizontal="right" vertical="top" wrapText="1"/>
    </xf>
    <xf numFmtId="4" fontId="4" fillId="0" borderId="61" xfId="0" applyNumberFormat="1" applyFont="1" applyFill="1" applyBorder="1" applyAlignment="1">
      <alignment/>
    </xf>
    <xf numFmtId="4" fontId="5" fillId="0" borderId="63" xfId="0" applyNumberFormat="1" applyFont="1" applyFill="1" applyBorder="1" applyAlignment="1">
      <alignment/>
    </xf>
    <xf numFmtId="4" fontId="5" fillId="0" borderId="66" xfId="0" applyNumberFormat="1" applyFont="1" applyFill="1" applyBorder="1" applyAlignment="1">
      <alignment/>
    </xf>
    <xf numFmtId="4" fontId="4" fillId="0" borderId="63" xfId="0" applyNumberFormat="1" applyFont="1" applyFill="1" applyBorder="1" applyAlignment="1">
      <alignment/>
    </xf>
    <xf numFmtId="4" fontId="5" fillId="0" borderId="61" xfId="0" applyNumberFormat="1" applyFont="1" applyFill="1" applyBorder="1" applyAlignment="1">
      <alignment vertical="center"/>
    </xf>
    <xf numFmtId="4" fontId="5" fillId="0" borderId="63" xfId="0" applyNumberFormat="1" applyFont="1" applyFill="1" applyBorder="1" applyAlignment="1">
      <alignment vertical="center"/>
    </xf>
    <xf numFmtId="4" fontId="11" fillId="0" borderId="62" xfId="0" applyNumberFormat="1" applyFont="1" applyFill="1" applyBorder="1" applyAlignment="1">
      <alignment/>
    </xf>
    <xf numFmtId="166" fontId="5" fillId="36" borderId="44" xfId="0" applyNumberFormat="1" applyFont="1" applyFill="1" applyBorder="1" applyAlignment="1">
      <alignment horizontal="right" vertical="top" wrapText="1"/>
    </xf>
    <xf numFmtId="44" fontId="0" fillId="0" borderId="0" xfId="61" applyFont="1" applyAlignment="1">
      <alignment/>
    </xf>
    <xf numFmtId="44" fontId="0" fillId="0" borderId="0" xfId="61" applyFont="1" applyBorder="1" applyAlignment="1">
      <alignment/>
    </xf>
    <xf numFmtId="0" fontId="23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3" xfId="0" applyBorder="1" applyAlignment="1">
      <alignment/>
    </xf>
    <xf numFmtId="44" fontId="0" fillId="0" borderId="47" xfId="0" applyNumberFormat="1" applyBorder="1" applyAlignment="1">
      <alignment/>
    </xf>
    <xf numFmtId="44" fontId="0" fillId="0" borderId="0" xfId="61" applyFont="1" applyBorder="1" applyAlignment="1">
      <alignment/>
    </xf>
    <xf numFmtId="44" fontId="20" fillId="0" borderId="0" xfId="61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0" xfId="0" applyFont="1" applyBorder="1" applyAlignment="1">
      <alignment/>
    </xf>
    <xf numFmtId="44" fontId="0" fillId="0" borderId="71" xfId="61" applyFont="1" applyBorder="1" applyAlignment="1">
      <alignment/>
    </xf>
    <xf numFmtId="44" fontId="0" fillId="0" borderId="72" xfId="0" applyNumberFormat="1" applyBorder="1" applyAlignment="1">
      <alignment/>
    </xf>
    <xf numFmtId="14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4" fontId="0" fillId="0" borderId="39" xfId="0" applyNumberFormat="1" applyFont="1" applyBorder="1" applyAlignment="1">
      <alignment/>
    </xf>
    <xf numFmtId="0" fontId="43" fillId="0" borderId="39" xfId="0" applyFont="1" applyFill="1" applyBorder="1" applyAlignment="1">
      <alignment horizontal="left"/>
    </xf>
    <xf numFmtId="0" fontId="43" fillId="0" borderId="39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39" xfId="0" applyFont="1" applyBorder="1" applyAlignment="1">
      <alignment wrapText="1"/>
    </xf>
    <xf numFmtId="0" fontId="0" fillId="0" borderId="56" xfId="0" applyFont="1" applyFill="1" applyBorder="1" applyAlignment="1">
      <alignment wrapText="1"/>
    </xf>
    <xf numFmtId="44" fontId="21" fillId="0" borderId="73" xfId="0" applyNumberFormat="1" applyFont="1" applyFill="1" applyBorder="1" applyAlignment="1">
      <alignment wrapText="1"/>
    </xf>
    <xf numFmtId="44" fontId="0" fillId="0" borderId="74" xfId="0" applyNumberFormat="1" applyFont="1" applyFill="1" applyBorder="1" applyAlignment="1">
      <alignment/>
    </xf>
    <xf numFmtId="44" fontId="0" fillId="0" borderId="73" xfId="0" applyNumberFormat="1" applyFont="1" applyFill="1" applyBorder="1" applyAlignment="1">
      <alignment/>
    </xf>
    <xf numFmtId="0" fontId="21" fillId="0" borderId="75" xfId="0" applyFont="1" applyFill="1" applyBorder="1" applyAlignment="1">
      <alignment wrapText="1"/>
    </xf>
    <xf numFmtId="14" fontId="0" fillId="0" borderId="25" xfId="0" applyNumberFormat="1" applyFont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43" fillId="0" borderId="45" xfId="0" applyFont="1" applyFill="1" applyBorder="1" applyAlignment="1">
      <alignment horizontal="left"/>
    </xf>
    <xf numFmtId="0" fontId="43" fillId="0" borderId="45" xfId="0" applyFont="1" applyFill="1" applyBorder="1" applyAlignment="1">
      <alignment vertical="center"/>
    </xf>
    <xf numFmtId="0" fontId="0" fillId="0" borderId="42" xfId="0" applyFont="1" applyBorder="1" applyAlignment="1">
      <alignment/>
    </xf>
    <xf numFmtId="0" fontId="21" fillId="0" borderId="73" xfId="0" applyFont="1" applyFill="1" applyBorder="1" applyAlignment="1">
      <alignment wrapText="1"/>
    </xf>
    <xf numFmtId="0" fontId="21" fillId="0" borderId="73" xfId="0" applyFont="1" applyBorder="1" applyAlignment="1">
      <alignment wrapText="1"/>
    </xf>
    <xf numFmtId="4" fontId="0" fillId="0" borderId="0" xfId="0" applyNumberFormat="1" applyAlignment="1">
      <alignment/>
    </xf>
    <xf numFmtId="4" fontId="0" fillId="0" borderId="39" xfId="0" applyNumberFormat="1" applyFont="1" applyFill="1" applyBorder="1" applyAlignment="1">
      <alignment/>
    </xf>
    <xf numFmtId="0" fontId="43" fillId="0" borderId="39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4" fontId="0" fillId="0" borderId="39" xfId="6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21" fillId="0" borderId="56" xfId="0" applyNumberFormat="1" applyFont="1" applyFill="1" applyBorder="1" applyAlignment="1">
      <alignment wrapText="1"/>
    </xf>
    <xf numFmtId="0" fontId="0" fillId="0" borderId="56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39" xfId="0" applyFill="1" applyBorder="1" applyAlignment="1">
      <alignment/>
    </xf>
    <xf numFmtId="8" fontId="0" fillId="0" borderId="39" xfId="0" applyNumberFormat="1" applyFont="1" applyFill="1" applyBorder="1" applyAlignment="1">
      <alignment/>
    </xf>
    <xf numFmtId="167" fontId="0" fillId="0" borderId="39" xfId="0" applyNumberFormat="1" applyFont="1" applyFill="1" applyBorder="1" applyAlignment="1">
      <alignment/>
    </xf>
    <xf numFmtId="8" fontId="20" fillId="0" borderId="39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33" borderId="39" xfId="63" applyFont="1" applyFill="1" applyBorder="1" applyAlignment="1">
      <alignment horizontal="left"/>
    </xf>
    <xf numFmtId="0" fontId="0" fillId="39" borderId="39" xfId="0" applyFont="1" applyFill="1" applyBorder="1" applyAlignment="1">
      <alignment/>
    </xf>
    <xf numFmtId="0" fontId="43" fillId="39" borderId="39" xfId="0" applyFont="1" applyFill="1" applyBorder="1" applyAlignment="1">
      <alignment horizontal="left"/>
    </xf>
    <xf numFmtId="0" fontId="43" fillId="39" borderId="39" xfId="0" applyFont="1" applyFill="1" applyBorder="1" applyAlignment="1">
      <alignment vertical="center"/>
    </xf>
    <xf numFmtId="0" fontId="0" fillId="39" borderId="42" xfId="0" applyFont="1" applyFill="1" applyBorder="1" applyAlignment="1">
      <alignment/>
    </xf>
    <xf numFmtId="0" fontId="21" fillId="39" borderId="52" xfId="0" applyFont="1" applyFill="1" applyBorder="1" applyAlignment="1">
      <alignment wrapText="1"/>
    </xf>
    <xf numFmtId="0" fontId="0" fillId="39" borderId="39" xfId="0" applyFont="1" applyFill="1" applyBorder="1" applyAlignment="1">
      <alignment wrapText="1"/>
    </xf>
    <xf numFmtId="0" fontId="0" fillId="39" borderId="56" xfId="0" applyFont="1" applyFill="1" applyBorder="1" applyAlignment="1">
      <alignment wrapText="1"/>
    </xf>
    <xf numFmtId="0" fontId="0" fillId="39" borderId="39" xfId="0" applyFont="1" applyFill="1" applyBorder="1" applyAlignment="1">
      <alignment horizontal="left" wrapText="1"/>
    </xf>
    <xf numFmtId="0" fontId="0" fillId="39" borderId="42" xfId="0" applyFont="1" applyFill="1" applyBorder="1" applyAlignment="1">
      <alignment wrapText="1"/>
    </xf>
    <xf numFmtId="44" fontId="0" fillId="39" borderId="56" xfId="0" applyNumberFormat="1" applyFont="1" applyFill="1" applyBorder="1" applyAlignment="1">
      <alignment wrapText="1"/>
    </xf>
    <xf numFmtId="44" fontId="21" fillId="39" borderId="52" xfId="0" applyNumberFormat="1" applyFont="1" applyFill="1" applyBorder="1" applyAlignment="1">
      <alignment wrapText="1"/>
    </xf>
    <xf numFmtId="44" fontId="0" fillId="39" borderId="39" xfId="61" applyFont="1" applyFill="1" applyBorder="1" applyAlignment="1">
      <alignment/>
    </xf>
    <xf numFmtId="44" fontId="0" fillId="39" borderId="39" xfId="0" applyNumberFormat="1" applyFont="1" applyFill="1" applyBorder="1" applyAlignment="1">
      <alignment/>
    </xf>
    <xf numFmtId="44" fontId="0" fillId="39" borderId="56" xfId="0" applyNumberFormat="1" applyFont="1" applyFill="1" applyBorder="1" applyAlignment="1">
      <alignment/>
    </xf>
    <xf numFmtId="44" fontId="0" fillId="39" borderId="52" xfId="0" applyNumberFormat="1" applyFont="1" applyFill="1" applyBorder="1" applyAlignment="1">
      <alignment/>
    </xf>
    <xf numFmtId="0" fontId="21" fillId="39" borderId="5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20" fillId="0" borderId="43" xfId="0" applyFont="1" applyBorder="1" applyAlignment="1">
      <alignment horizontal="center"/>
    </xf>
    <xf numFmtId="0" fontId="20" fillId="35" borderId="40" xfId="0" applyFont="1" applyFill="1" applyBorder="1" applyAlignment="1">
      <alignment wrapText="1"/>
    </xf>
    <xf numFmtId="0" fontId="20" fillId="35" borderId="53" xfId="0" applyFont="1" applyFill="1" applyBorder="1" applyAlignment="1">
      <alignment wrapText="1"/>
    </xf>
    <xf numFmtId="14" fontId="0" fillId="39" borderId="39" xfId="0" applyNumberFormat="1" applyFont="1" applyFill="1" applyBorder="1" applyAlignment="1">
      <alignment/>
    </xf>
    <xf numFmtId="0" fontId="0" fillId="39" borderId="42" xfId="0" applyFont="1" applyFill="1" applyBorder="1" applyAlignment="1">
      <alignment/>
    </xf>
    <xf numFmtId="0" fontId="0" fillId="33" borderId="42" xfId="63" applyFont="1" applyFill="1" applyBorder="1" applyAlignment="1">
      <alignment horizontal="left"/>
    </xf>
    <xf numFmtId="14" fontId="0" fillId="0" borderId="46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50" xfId="0" applyFont="1" applyBorder="1" applyAlignment="1">
      <alignment/>
    </xf>
    <xf numFmtId="0" fontId="0" fillId="34" borderId="76" xfId="0" applyFont="1" applyFill="1" applyBorder="1" applyAlignment="1">
      <alignment wrapText="1"/>
    </xf>
    <xf numFmtId="0" fontId="21" fillId="0" borderId="56" xfId="0" applyFont="1" applyFill="1" applyBorder="1" applyAlignment="1">
      <alignment wrapText="1"/>
    </xf>
    <xf numFmtId="0" fontId="0" fillId="0" borderId="56" xfId="0" applyFont="1" applyBorder="1" applyAlignment="1">
      <alignment/>
    </xf>
    <xf numFmtId="0" fontId="21" fillId="0" borderId="56" xfId="0" applyFont="1" applyBorder="1" applyAlignment="1">
      <alignment wrapText="1"/>
    </xf>
    <xf numFmtId="44" fontId="0" fillId="0" borderId="56" xfId="0" applyNumberFormat="1" applyFill="1" applyBorder="1" applyAlignment="1">
      <alignment/>
    </xf>
    <xf numFmtId="0" fontId="0" fillId="36" borderId="56" xfId="0" applyFont="1" applyFill="1" applyBorder="1" applyAlignment="1">
      <alignment wrapText="1"/>
    </xf>
    <xf numFmtId="0" fontId="0" fillId="0" borderId="74" xfId="0" applyFont="1" applyFill="1" applyBorder="1" applyAlignment="1">
      <alignment wrapText="1"/>
    </xf>
    <xf numFmtId="44" fontId="0" fillId="0" borderId="74" xfId="0" applyNumberFormat="1" applyFont="1" applyFill="1" applyBorder="1" applyAlignment="1">
      <alignment wrapText="1"/>
    </xf>
    <xf numFmtId="0" fontId="21" fillId="0" borderId="74" xfId="0" applyFont="1" applyFill="1" applyBorder="1" applyAlignment="1">
      <alignment wrapText="1"/>
    </xf>
    <xf numFmtId="0" fontId="21" fillId="39" borderId="56" xfId="0" applyFont="1" applyFill="1" applyBorder="1" applyAlignment="1">
      <alignment wrapText="1"/>
    </xf>
    <xf numFmtId="14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44" fontId="0" fillId="39" borderId="0" xfId="61" applyFont="1" applyFill="1" applyBorder="1" applyAlignment="1">
      <alignment/>
    </xf>
    <xf numFmtId="0" fontId="0" fillId="0" borderId="39" xfId="0" applyBorder="1" applyAlignment="1">
      <alignment/>
    </xf>
    <xf numFmtId="14" fontId="0" fillId="0" borderId="39" xfId="0" applyNumberFormat="1" applyBorder="1" applyAlignment="1">
      <alignment/>
    </xf>
    <xf numFmtId="0" fontId="0" fillId="0" borderId="45" xfId="0" applyFill="1" applyBorder="1" applyAlignment="1">
      <alignment/>
    </xf>
    <xf numFmtId="14" fontId="20" fillId="0" borderId="77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0" fillId="33" borderId="46" xfId="63" applyFont="1" applyFill="1" applyBorder="1" applyAlignment="1">
      <alignment horizontal="left"/>
    </xf>
    <xf numFmtId="0" fontId="21" fillId="0" borderId="0" xfId="0" applyFont="1" applyBorder="1" applyAlignment="1">
      <alignment wrapText="1"/>
    </xf>
    <xf numFmtId="0" fontId="20" fillId="0" borderId="39" xfId="0" applyFont="1" applyFill="1" applyBorder="1" applyAlignment="1">
      <alignment/>
    </xf>
    <xf numFmtId="0" fontId="0" fillId="33" borderId="0" xfId="63" applyFont="1" applyFill="1" applyBorder="1" applyAlignment="1">
      <alignment horizontal="left"/>
    </xf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left" wrapText="1"/>
    </xf>
    <xf numFmtId="44" fontId="5" fillId="0" borderId="0" xfId="0" applyNumberFormat="1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4" fontId="0" fillId="39" borderId="39" xfId="0" applyNumberFormat="1" applyFont="1" applyFill="1" applyBorder="1" applyAlignment="1">
      <alignment/>
    </xf>
    <xf numFmtId="0" fontId="0" fillId="39" borderId="39" xfId="0" applyFont="1" applyFill="1" applyBorder="1" applyAlignment="1">
      <alignment/>
    </xf>
    <xf numFmtId="0" fontId="43" fillId="0" borderId="46" xfId="0" applyFont="1" applyFill="1" applyBorder="1" applyAlignment="1">
      <alignment horizontal="left"/>
    </xf>
    <xf numFmtId="0" fontId="43" fillId="0" borderId="46" xfId="0" applyFont="1" applyFill="1" applyBorder="1" applyAlignment="1">
      <alignment vertical="center"/>
    </xf>
    <xf numFmtId="0" fontId="0" fillId="0" borderId="60" xfId="0" applyFont="1" applyFill="1" applyBorder="1" applyAlignment="1">
      <alignment wrapText="1"/>
    </xf>
    <xf numFmtId="14" fontId="0" fillId="39" borderId="39" xfId="0" applyNumberFormat="1" applyFill="1" applyBorder="1" applyAlignment="1">
      <alignment/>
    </xf>
    <xf numFmtId="0" fontId="0" fillId="33" borderId="45" xfId="63" applyFont="1" applyFill="1" applyBorder="1" applyAlignment="1">
      <alignment horizontal="left"/>
    </xf>
    <xf numFmtId="0" fontId="0" fillId="39" borderId="39" xfId="0" applyFill="1" applyBorder="1" applyAlignment="1">
      <alignment/>
    </xf>
    <xf numFmtId="0" fontId="0" fillId="0" borderId="46" xfId="0" applyFont="1" applyFill="1" applyBorder="1" applyAlignment="1">
      <alignment horizontal="left" wrapText="1"/>
    </xf>
    <xf numFmtId="0" fontId="0" fillId="0" borderId="30" xfId="0" applyFont="1" applyBorder="1" applyAlignment="1">
      <alignment/>
    </xf>
    <xf numFmtId="0" fontId="44" fillId="0" borderId="39" xfId="0" applyFont="1" applyFill="1" applyBorder="1" applyAlignment="1">
      <alignment horizontal="left" vertical="center"/>
    </xf>
    <xf numFmtId="0" fontId="44" fillId="39" borderId="39" xfId="0" applyFont="1" applyFill="1" applyBorder="1" applyAlignment="1">
      <alignment horizontal="left"/>
    </xf>
    <xf numFmtId="0" fontId="44" fillId="0" borderId="39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0" fillId="0" borderId="79" xfId="0" applyFont="1" applyFill="1" applyBorder="1" applyAlignment="1">
      <alignment/>
    </xf>
    <xf numFmtId="8" fontId="20" fillId="0" borderId="79" xfId="0" applyNumberFormat="1" applyFont="1" applyFill="1" applyBorder="1" applyAlignment="1">
      <alignment/>
    </xf>
    <xf numFmtId="44" fontId="20" fillId="0" borderId="79" xfId="0" applyNumberFormat="1" applyFont="1" applyFill="1" applyBorder="1" applyAlignment="1">
      <alignment/>
    </xf>
    <xf numFmtId="4" fontId="0" fillId="0" borderId="41" xfId="0" applyNumberFormat="1" applyBorder="1" applyAlignment="1">
      <alignment/>
    </xf>
    <xf numFmtId="0" fontId="0" fillId="0" borderId="41" xfId="0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0" fontId="0" fillId="0" borderId="80" xfId="0" applyFont="1" applyFill="1" applyBorder="1" applyAlignment="1">
      <alignment/>
    </xf>
    <xf numFmtId="14" fontId="0" fillId="0" borderId="81" xfId="0" applyNumberFormat="1" applyFont="1" applyFill="1" applyBorder="1" applyAlignment="1">
      <alignment/>
    </xf>
    <xf numFmtId="0" fontId="0" fillId="0" borderId="81" xfId="0" applyFont="1" applyFill="1" applyBorder="1" applyAlignment="1">
      <alignment wrapText="1"/>
    </xf>
    <xf numFmtId="0" fontId="0" fillId="0" borderId="81" xfId="0" applyFont="1" applyFill="1" applyBorder="1" applyAlignment="1">
      <alignment/>
    </xf>
    <xf numFmtId="44" fontId="0" fillId="0" borderId="81" xfId="0" applyNumberFormat="1" applyFont="1" applyFill="1" applyBorder="1" applyAlignment="1">
      <alignment/>
    </xf>
    <xf numFmtId="0" fontId="0" fillId="0" borderId="81" xfId="0" applyFont="1" applyFill="1" applyBorder="1" applyAlignment="1">
      <alignment horizontal="left"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40" xfId="0" applyNumberFormat="1" applyFont="1" applyFill="1" applyBorder="1" applyAlignment="1">
      <alignment wrapText="1"/>
    </xf>
    <xf numFmtId="0" fontId="0" fillId="0" borderId="41" xfId="0" applyFont="1" applyFill="1" applyBorder="1" applyAlignment="1">
      <alignment wrapText="1"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0" borderId="53" xfId="0" applyFont="1" applyFill="1" applyBorder="1" applyAlignment="1">
      <alignment/>
    </xf>
    <xf numFmtId="168" fontId="0" fillId="0" borderId="48" xfId="0" applyNumberFormat="1" applyFont="1" applyFill="1" applyBorder="1" applyAlignment="1">
      <alignment wrapText="1"/>
    </xf>
    <xf numFmtId="0" fontId="0" fillId="36" borderId="39" xfId="0" applyFont="1" applyFill="1" applyBorder="1" applyAlignment="1">
      <alignment wrapText="1"/>
    </xf>
    <xf numFmtId="168" fontId="0" fillId="36" borderId="40" xfId="0" applyNumberFormat="1" applyFont="1" applyFill="1" applyBorder="1" applyAlignment="1">
      <alignment wrapText="1"/>
    </xf>
    <xf numFmtId="44" fontId="0" fillId="36" borderId="41" xfId="0" applyNumberFormat="1" applyFont="1" applyFill="1" applyBorder="1" applyAlignment="1">
      <alignment/>
    </xf>
    <xf numFmtId="168" fontId="0" fillId="0" borderId="78" xfId="0" applyNumberFormat="1" applyFont="1" applyFill="1" applyBorder="1" applyAlignment="1">
      <alignment wrapText="1"/>
    </xf>
    <xf numFmtId="0" fontId="0" fillId="0" borderId="39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vertical="center"/>
    </xf>
    <xf numFmtId="0" fontId="0" fillId="0" borderId="57" xfId="0" applyFont="1" applyFill="1" applyBorder="1" applyAlignment="1">
      <alignment/>
    </xf>
    <xf numFmtId="44" fontId="0" fillId="0" borderId="29" xfId="0" applyNumberFormat="1" applyFill="1" applyBorder="1" applyAlignment="1">
      <alignment/>
    </xf>
    <xf numFmtId="14" fontId="0" fillId="0" borderId="46" xfId="0" applyNumberFormat="1" applyBorder="1" applyAlignment="1">
      <alignment/>
    </xf>
    <xf numFmtId="44" fontId="0" fillId="0" borderId="46" xfId="0" applyNumberFormat="1" applyFill="1" applyBorder="1" applyAlignment="1">
      <alignment/>
    </xf>
    <xf numFmtId="0" fontId="0" fillId="0" borderId="60" xfId="0" applyFont="1" applyFill="1" applyBorder="1" applyAlignment="1">
      <alignment/>
    </xf>
    <xf numFmtId="0" fontId="20" fillId="0" borderId="49" xfId="0" applyFont="1" applyFill="1" applyBorder="1" applyAlignment="1">
      <alignment/>
    </xf>
    <xf numFmtId="8" fontId="20" fillId="0" borderId="49" xfId="0" applyNumberFormat="1" applyFont="1" applyFill="1" applyBorder="1" applyAlignment="1">
      <alignment/>
    </xf>
    <xf numFmtId="44" fontId="20" fillId="0" borderId="49" xfId="0" applyNumberFormat="1" applyFont="1" applyFill="1" applyBorder="1" applyAlignment="1">
      <alignment/>
    </xf>
    <xf numFmtId="44" fontId="20" fillId="0" borderId="39" xfId="0" applyNumberFormat="1" applyFont="1" applyBorder="1" applyAlignment="1">
      <alignment/>
    </xf>
    <xf numFmtId="0" fontId="0" fillId="0" borderId="83" xfId="0" applyBorder="1" applyAlignment="1">
      <alignment/>
    </xf>
    <xf numFmtId="44" fontId="0" fillId="0" borderId="83" xfId="0" applyNumberForma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44" fontId="0" fillId="0" borderId="83" xfId="61" applyFont="1" applyBorder="1" applyAlignment="1">
      <alignment/>
    </xf>
    <xf numFmtId="0" fontId="20" fillId="0" borderId="79" xfId="0" applyFont="1" applyBorder="1" applyAlignment="1">
      <alignment/>
    </xf>
    <xf numFmtId="44" fontId="20" fillId="0" borderId="79" xfId="0" applyNumberFormat="1" applyFont="1" applyBorder="1" applyAlignment="1">
      <alignment/>
    </xf>
    <xf numFmtId="49" fontId="0" fillId="36" borderId="48" xfId="0" applyNumberFormat="1" applyFont="1" applyFill="1" applyBorder="1" applyAlignment="1">
      <alignment wrapText="1"/>
    </xf>
    <xf numFmtId="8" fontId="0" fillId="0" borderId="0" xfId="0" applyNumberFormat="1" applyFont="1" applyFill="1" applyBorder="1" applyAlignment="1">
      <alignment/>
    </xf>
    <xf numFmtId="0" fontId="17" fillId="0" borderId="7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37" borderId="67" xfId="0" applyFont="1" applyFill="1" applyBorder="1" applyAlignment="1">
      <alignment horizontal="center"/>
    </xf>
    <xf numFmtId="0" fontId="20" fillId="37" borderId="68" xfId="0" applyFont="1" applyFill="1" applyBorder="1" applyAlignment="1">
      <alignment horizontal="center"/>
    </xf>
    <xf numFmtId="0" fontId="20" fillId="37" borderId="6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xls-style-5" xfId="63"/>
    <cellStyle name="xls-style-6" xfId="64"/>
    <cellStyle name="xls-style-7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97"/>
  <sheetViews>
    <sheetView zoomScale="82" zoomScaleNormal="82" zoomScalePageLayoutView="0" workbookViewId="0" topLeftCell="A4">
      <pane ySplit="1" topLeftCell="A23" activePane="bottomLeft" state="frozen"/>
      <selection pane="topLeft" activeCell="A4" sqref="A4"/>
      <selection pane="bottomLeft" activeCell="G24" sqref="G24"/>
    </sheetView>
  </sheetViews>
  <sheetFormatPr defaultColWidth="9.140625" defaultRowHeight="12.75"/>
  <cols>
    <col min="1" max="1" width="13.7109375" style="1" customWidth="1"/>
    <col min="2" max="2" width="39.7109375" style="1" customWidth="1"/>
    <col min="3" max="3" width="15.28125" style="7" customWidth="1"/>
    <col min="4" max="4" width="19.7109375" style="3" bestFit="1" customWidth="1"/>
    <col min="5" max="5" width="14.28125" style="3" customWidth="1"/>
    <col min="6" max="6" width="15.28125" style="3" customWidth="1"/>
    <col min="7" max="7" width="15.7109375" style="1" customWidth="1"/>
    <col min="8" max="8" width="12.140625" style="1" bestFit="1" customWidth="1"/>
    <col min="9" max="9" width="12.7109375" style="1" bestFit="1" customWidth="1"/>
    <col min="10" max="10" width="12.28125" style="1" bestFit="1" customWidth="1"/>
    <col min="11" max="11" width="15.421875" style="1" bestFit="1" customWidth="1"/>
    <col min="12" max="16384" width="9.140625" style="1" customWidth="1"/>
  </cols>
  <sheetData>
    <row r="1" spans="1:11" s="45" customFormat="1" ht="18" customHeight="1" hidden="1">
      <c r="A1" s="571" t="s">
        <v>192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6" s="45" customFormat="1" ht="18" customHeight="1" hidden="1">
      <c r="A2" s="48"/>
      <c r="B2" s="48"/>
      <c r="C2" s="48"/>
      <c r="D2" s="48"/>
      <c r="E2" s="48"/>
      <c r="F2" s="48"/>
    </row>
    <row r="3" spans="1:11" s="46" customFormat="1" ht="23.25" customHeight="1" hidden="1" thickBot="1">
      <c r="A3" s="570" t="s">
        <v>385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</row>
    <row r="4" spans="1:11" s="64" customFormat="1" ht="56.25" customHeight="1">
      <c r="A4" s="29" t="s">
        <v>8</v>
      </c>
      <c r="B4" s="65" t="s">
        <v>7</v>
      </c>
      <c r="C4" s="186" t="s">
        <v>384</v>
      </c>
      <c r="D4" s="187" t="s">
        <v>6</v>
      </c>
      <c r="E4" s="188" t="s">
        <v>310</v>
      </c>
      <c r="F4" s="186" t="s">
        <v>317</v>
      </c>
      <c r="G4" s="187" t="s">
        <v>318</v>
      </c>
      <c r="H4" s="187" t="s">
        <v>319</v>
      </c>
      <c r="I4" s="189" t="s">
        <v>314</v>
      </c>
      <c r="J4" s="186" t="s">
        <v>320</v>
      </c>
      <c r="K4" s="188" t="s">
        <v>321</v>
      </c>
    </row>
    <row r="5" spans="1:11" s="27" customFormat="1" ht="7.5" customHeight="1">
      <c r="A5" s="26"/>
      <c r="B5" s="66"/>
      <c r="C5" s="389"/>
      <c r="D5" s="305"/>
      <c r="E5" s="191"/>
      <c r="F5" s="190"/>
      <c r="G5" s="192"/>
      <c r="H5" s="192"/>
      <c r="I5" s="193"/>
      <c r="J5" s="317"/>
      <c r="K5" s="193"/>
    </row>
    <row r="6" spans="1:11" s="33" customFormat="1" ht="21.75" customHeight="1">
      <c r="A6" s="32" t="s">
        <v>9</v>
      </c>
      <c r="B6" s="67" t="s">
        <v>10</v>
      </c>
      <c r="C6" s="390"/>
      <c r="D6" s="306"/>
      <c r="E6" s="195"/>
      <c r="F6" s="194"/>
      <c r="G6" s="196"/>
      <c r="H6" s="196"/>
      <c r="I6" s="197"/>
      <c r="J6" s="310"/>
      <c r="K6" s="197"/>
    </row>
    <row r="7" spans="1:11" ht="33" customHeight="1">
      <c r="A7" s="24" t="s">
        <v>11</v>
      </c>
      <c r="B7" s="68" t="s">
        <v>4</v>
      </c>
      <c r="C7" s="391">
        <v>3000</v>
      </c>
      <c r="D7" s="199">
        <v>314190.18</v>
      </c>
      <c r="E7" s="198">
        <f>SUM(C7:D7)</f>
        <v>317190.18</v>
      </c>
      <c r="F7" s="63">
        <v>0</v>
      </c>
      <c r="G7" s="199">
        <v>0</v>
      </c>
      <c r="H7" s="199"/>
      <c r="I7" s="198"/>
      <c r="J7" s="311">
        <v>0</v>
      </c>
      <c r="K7" s="198">
        <f>G7+J7</f>
        <v>0</v>
      </c>
    </row>
    <row r="8" spans="1:11" s="5" customFormat="1" ht="15.75" customHeight="1">
      <c r="A8" s="28" t="s">
        <v>12</v>
      </c>
      <c r="B8" s="69" t="s">
        <v>86</v>
      </c>
      <c r="C8" s="392"/>
      <c r="D8" s="307"/>
      <c r="E8" s="201"/>
      <c r="F8" s="200"/>
      <c r="G8" s="202"/>
      <c r="H8" s="203"/>
      <c r="I8" s="204"/>
      <c r="J8" s="312"/>
      <c r="K8" s="204"/>
    </row>
    <row r="9" spans="1:11" s="37" customFormat="1" ht="15.75" customHeight="1">
      <c r="A9" s="36" t="s">
        <v>19</v>
      </c>
      <c r="B9" s="70" t="s">
        <v>83</v>
      </c>
      <c r="C9" s="393"/>
      <c r="D9" s="308"/>
      <c r="E9" s="206"/>
      <c r="F9" s="205"/>
      <c r="G9" s="207"/>
      <c r="H9" s="207"/>
      <c r="I9" s="208"/>
      <c r="J9" s="313"/>
      <c r="K9" s="208"/>
    </row>
    <row r="10" spans="1:11" ht="15" customHeight="1">
      <c r="A10" s="22" t="s">
        <v>13</v>
      </c>
      <c r="B10" s="71" t="s">
        <v>87</v>
      </c>
      <c r="C10" s="394">
        <v>0</v>
      </c>
      <c r="D10" s="130">
        <v>0</v>
      </c>
      <c r="E10" s="151">
        <f aca="true" t="shared" si="0" ref="E10:E15">C10+D10</f>
        <v>0</v>
      </c>
      <c r="F10" s="49">
        <v>0</v>
      </c>
      <c r="G10" s="109">
        <v>0</v>
      </c>
      <c r="H10" s="109">
        <f aca="true" t="shared" si="1" ref="H10:H15">F10-G10</f>
        <v>0</v>
      </c>
      <c r="I10" s="209">
        <f aca="true" t="shared" si="2" ref="I10:I15">E10-F10</f>
        <v>0</v>
      </c>
      <c r="J10" s="314">
        <v>0</v>
      </c>
      <c r="K10" s="209">
        <f aca="true" t="shared" si="3" ref="K10:K15">G10+J10</f>
        <v>0</v>
      </c>
    </row>
    <row r="11" spans="1:11" ht="15" customHeight="1">
      <c r="A11" s="22" t="s">
        <v>14</v>
      </c>
      <c r="B11" s="71" t="s">
        <v>89</v>
      </c>
      <c r="C11" s="394">
        <v>0</v>
      </c>
      <c r="D11" s="130">
        <v>0</v>
      </c>
      <c r="E11" s="151">
        <f t="shared" si="0"/>
        <v>0</v>
      </c>
      <c r="F11" s="49">
        <v>0</v>
      </c>
      <c r="G11" s="109">
        <v>0</v>
      </c>
      <c r="H11" s="109">
        <f t="shared" si="1"/>
        <v>0</v>
      </c>
      <c r="I11" s="209">
        <f t="shared" si="2"/>
        <v>0</v>
      </c>
      <c r="J11" s="314">
        <v>0</v>
      </c>
      <c r="K11" s="209">
        <f t="shared" si="3"/>
        <v>0</v>
      </c>
    </row>
    <row r="12" spans="1:11" ht="15" customHeight="1">
      <c r="A12" s="22" t="s">
        <v>15</v>
      </c>
      <c r="B12" s="71" t="s">
        <v>90</v>
      </c>
      <c r="C12" s="394">
        <v>0</v>
      </c>
      <c r="D12" s="130">
        <v>0</v>
      </c>
      <c r="E12" s="151">
        <f t="shared" si="0"/>
        <v>0</v>
      </c>
      <c r="F12" s="49">
        <v>0</v>
      </c>
      <c r="G12" s="109">
        <v>0</v>
      </c>
      <c r="H12" s="109">
        <f t="shared" si="1"/>
        <v>0</v>
      </c>
      <c r="I12" s="209">
        <f t="shared" si="2"/>
        <v>0</v>
      </c>
      <c r="J12" s="314">
        <v>0</v>
      </c>
      <c r="K12" s="209">
        <f t="shared" si="3"/>
        <v>0</v>
      </c>
    </row>
    <row r="13" spans="1:11" ht="15" customHeight="1">
      <c r="A13" s="22" t="s">
        <v>16</v>
      </c>
      <c r="B13" s="71" t="s">
        <v>91</v>
      </c>
      <c r="C13" s="394">
        <v>0</v>
      </c>
      <c r="D13" s="130">
        <v>0</v>
      </c>
      <c r="E13" s="151">
        <f t="shared" si="0"/>
        <v>0</v>
      </c>
      <c r="F13" s="49">
        <v>0</v>
      </c>
      <c r="G13" s="109">
        <v>0</v>
      </c>
      <c r="H13" s="109">
        <f t="shared" si="1"/>
        <v>0</v>
      </c>
      <c r="I13" s="209">
        <f t="shared" si="2"/>
        <v>0</v>
      </c>
      <c r="J13" s="314">
        <v>0</v>
      </c>
      <c r="K13" s="209">
        <f t="shared" si="3"/>
        <v>0</v>
      </c>
    </row>
    <row r="14" spans="1:11" ht="15" customHeight="1">
      <c r="A14" s="22" t="s">
        <v>17</v>
      </c>
      <c r="B14" s="71" t="s">
        <v>176</v>
      </c>
      <c r="C14" s="394">
        <v>0</v>
      </c>
      <c r="D14" s="130">
        <v>0</v>
      </c>
      <c r="E14" s="151">
        <f t="shared" si="0"/>
        <v>0</v>
      </c>
      <c r="F14" s="49">
        <v>0</v>
      </c>
      <c r="G14" s="109">
        <v>0</v>
      </c>
      <c r="H14" s="109">
        <f t="shared" si="1"/>
        <v>0</v>
      </c>
      <c r="I14" s="209">
        <f t="shared" si="2"/>
        <v>0</v>
      </c>
      <c r="J14" s="314">
        <v>0</v>
      </c>
      <c r="K14" s="209">
        <f t="shared" si="3"/>
        <v>0</v>
      </c>
    </row>
    <row r="15" spans="1:11" ht="15" customHeight="1">
      <c r="A15" s="11" t="s">
        <v>201</v>
      </c>
      <c r="B15" s="71" t="s">
        <v>202</v>
      </c>
      <c r="C15" s="395">
        <v>0</v>
      </c>
      <c r="D15" s="130">
        <v>0</v>
      </c>
      <c r="E15" s="151">
        <f t="shared" si="0"/>
        <v>0</v>
      </c>
      <c r="F15" s="52">
        <v>0</v>
      </c>
      <c r="G15" s="130">
        <v>0</v>
      </c>
      <c r="H15" s="109">
        <f t="shared" si="1"/>
        <v>0</v>
      </c>
      <c r="I15" s="209">
        <f t="shared" si="2"/>
        <v>0</v>
      </c>
      <c r="J15" s="314">
        <v>0</v>
      </c>
      <c r="K15" s="209">
        <f t="shared" si="3"/>
        <v>0</v>
      </c>
    </row>
    <row r="16" spans="1:11" ht="18.75" customHeight="1">
      <c r="A16" s="10"/>
      <c r="B16" s="72" t="s">
        <v>156</v>
      </c>
      <c r="C16" s="396">
        <f>SUM(C10:C15)</f>
        <v>0</v>
      </c>
      <c r="D16" s="378">
        <f aca="true" t="shared" si="4" ref="D16:K16">SUM(D10:D15)</f>
        <v>0</v>
      </c>
      <c r="E16" s="379">
        <f t="shared" si="4"/>
        <v>0</v>
      </c>
      <c r="F16" s="377">
        <f t="shared" si="4"/>
        <v>0</v>
      </c>
      <c r="G16" s="378">
        <f t="shared" si="4"/>
        <v>0</v>
      </c>
      <c r="H16" s="378">
        <f t="shared" si="4"/>
        <v>0</v>
      </c>
      <c r="I16" s="379">
        <f t="shared" si="4"/>
        <v>0</v>
      </c>
      <c r="J16" s="386">
        <f t="shared" si="4"/>
        <v>0</v>
      </c>
      <c r="K16" s="379">
        <f t="shared" si="4"/>
        <v>0</v>
      </c>
    </row>
    <row r="17" spans="1:11" ht="16.5" customHeight="1">
      <c r="A17" s="15" t="s">
        <v>18</v>
      </c>
      <c r="B17" s="73" t="s">
        <v>94</v>
      </c>
      <c r="C17" s="397"/>
      <c r="D17" s="211"/>
      <c r="E17" s="212"/>
      <c r="F17" s="210"/>
      <c r="G17" s="213"/>
      <c r="H17" s="109"/>
      <c r="I17" s="209"/>
      <c r="J17" s="314"/>
      <c r="K17" s="209"/>
    </row>
    <row r="18" spans="1:11" ht="15" customHeight="1">
      <c r="A18" s="16" t="s">
        <v>20</v>
      </c>
      <c r="B18" s="74" t="s">
        <v>189</v>
      </c>
      <c r="C18" s="394">
        <v>0</v>
      </c>
      <c r="D18" s="130">
        <v>0</v>
      </c>
      <c r="E18" s="151">
        <f>SUM(C18:D18)</f>
        <v>0</v>
      </c>
      <c r="F18" s="49">
        <v>0</v>
      </c>
      <c r="G18" s="109">
        <v>0</v>
      </c>
      <c r="H18" s="109">
        <f>F18-G18</f>
        <v>0</v>
      </c>
      <c r="I18" s="209">
        <f>E18-F18</f>
        <v>0</v>
      </c>
      <c r="J18" s="314">
        <v>0</v>
      </c>
      <c r="K18" s="209">
        <f>G18+J18</f>
        <v>0</v>
      </c>
    </row>
    <row r="19" spans="1:11" ht="32.25" customHeight="1">
      <c r="A19" s="16" t="s">
        <v>21</v>
      </c>
      <c r="B19" s="74" t="s">
        <v>191</v>
      </c>
      <c r="C19" s="394">
        <v>18200</v>
      </c>
      <c r="D19" s="109">
        <f>4000+6300+25200+10000+9000+5072.69+9566.9+8106+31500</f>
        <v>108745.59</v>
      </c>
      <c r="E19" s="109">
        <f>SUM(C19:D19)</f>
        <v>126945.59</v>
      </c>
      <c r="F19" s="49">
        <v>126945.59</v>
      </c>
      <c r="G19" s="49">
        <v>126945.59</v>
      </c>
      <c r="H19" s="109">
        <v>0</v>
      </c>
      <c r="I19" s="209">
        <f>E19-F19</f>
        <v>0</v>
      </c>
      <c r="J19" s="314">
        <v>118609</v>
      </c>
      <c r="K19" s="209">
        <f>G19+J19</f>
        <v>245554.59</v>
      </c>
    </row>
    <row r="20" spans="1:11" ht="15" customHeight="1">
      <c r="A20" s="16" t="s">
        <v>190</v>
      </c>
      <c r="B20" s="74" t="s">
        <v>93</v>
      </c>
      <c r="C20" s="394">
        <v>0</v>
      </c>
      <c r="D20" s="130">
        <v>0</v>
      </c>
      <c r="E20" s="151">
        <f>SUM(C20:D20)</f>
        <v>0</v>
      </c>
      <c r="F20" s="49">
        <v>0</v>
      </c>
      <c r="G20" s="109">
        <v>0</v>
      </c>
      <c r="H20" s="109">
        <f>F20-G20</f>
        <v>0</v>
      </c>
      <c r="I20" s="209">
        <f>E20-F20</f>
        <v>0</v>
      </c>
      <c r="J20" s="314">
        <v>0</v>
      </c>
      <c r="K20" s="209">
        <f>G20+J20</f>
        <v>0</v>
      </c>
    </row>
    <row r="21" spans="1:11" ht="18.75" customHeight="1">
      <c r="A21" s="11"/>
      <c r="B21" s="75" t="s">
        <v>95</v>
      </c>
      <c r="C21" s="396">
        <f>SUM(C18:C20)</f>
        <v>18200</v>
      </c>
      <c r="D21" s="378">
        <f aca="true" t="shared" si="5" ref="D21:K21">SUM(D18:D20)</f>
        <v>108745.59</v>
      </c>
      <c r="E21" s="379">
        <f t="shared" si="5"/>
        <v>126945.59</v>
      </c>
      <c r="F21" s="377">
        <f t="shared" si="5"/>
        <v>126945.59</v>
      </c>
      <c r="G21" s="378">
        <f t="shared" si="5"/>
        <v>126945.59</v>
      </c>
      <c r="H21" s="378">
        <f t="shared" si="5"/>
        <v>0</v>
      </c>
      <c r="I21" s="379">
        <f t="shared" si="5"/>
        <v>0</v>
      </c>
      <c r="J21" s="386">
        <f t="shared" si="5"/>
        <v>118609</v>
      </c>
      <c r="K21" s="379">
        <f t="shared" si="5"/>
        <v>245554.59</v>
      </c>
    </row>
    <row r="22" spans="1:11" ht="18.75" customHeight="1">
      <c r="A22" s="15" t="s">
        <v>22</v>
      </c>
      <c r="B22" s="73" t="s">
        <v>96</v>
      </c>
      <c r="C22" s="397"/>
      <c r="D22" s="211"/>
      <c r="E22" s="212"/>
      <c r="F22" s="210"/>
      <c r="G22" s="213"/>
      <c r="H22" s="213"/>
      <c r="I22" s="214"/>
      <c r="J22" s="314"/>
      <c r="K22" s="209"/>
    </row>
    <row r="23" spans="1:11" ht="15" customHeight="1">
      <c r="A23" s="22" t="s">
        <v>23</v>
      </c>
      <c r="B23" s="74" t="s">
        <v>97</v>
      </c>
      <c r="C23" s="394">
        <v>0</v>
      </c>
      <c r="D23" s="109">
        <f>38.72+146.86+4.4+3.84+1.33+0.88</f>
        <v>196.03000000000003</v>
      </c>
      <c r="E23" s="209">
        <f>SUM(C23:D23)</f>
        <v>196.03000000000003</v>
      </c>
      <c r="F23" s="49">
        <v>196.03</v>
      </c>
      <c r="G23" s="109">
        <v>196.03</v>
      </c>
      <c r="H23" s="109">
        <v>0</v>
      </c>
      <c r="I23" s="209">
        <f>E23-F23</f>
        <v>0</v>
      </c>
      <c r="J23" s="314">
        <v>0</v>
      </c>
      <c r="K23" s="209">
        <f>G23+J23</f>
        <v>196.03</v>
      </c>
    </row>
    <row r="24" spans="1:11" ht="15" customHeight="1">
      <c r="A24" s="22" t="s">
        <v>24</v>
      </c>
      <c r="B24" s="74" t="s">
        <v>3</v>
      </c>
      <c r="C24" s="398">
        <v>0</v>
      </c>
      <c r="D24" s="130">
        <v>0</v>
      </c>
      <c r="E24" s="209">
        <f>SUM(C24:D24)</f>
        <v>0</v>
      </c>
      <c r="F24" s="51">
        <v>0</v>
      </c>
      <c r="G24" s="185">
        <v>0</v>
      </c>
      <c r="H24" s="109">
        <f>F24-G24</f>
        <v>0</v>
      </c>
      <c r="I24" s="209">
        <f>E24-F24</f>
        <v>0</v>
      </c>
      <c r="J24" s="314">
        <v>0</v>
      </c>
      <c r="K24" s="209">
        <f>G24+J24</f>
        <v>0</v>
      </c>
    </row>
    <row r="25" spans="1:11" ht="18.75" customHeight="1">
      <c r="A25" s="11"/>
      <c r="B25" s="75" t="s">
        <v>98</v>
      </c>
      <c r="C25" s="396">
        <f>SUM(C23:C24)</f>
        <v>0</v>
      </c>
      <c r="D25" s="378">
        <f aca="true" t="shared" si="6" ref="D25:K25">SUM(D23:D24)</f>
        <v>196.03000000000003</v>
      </c>
      <c r="E25" s="379">
        <f t="shared" si="6"/>
        <v>196.03000000000003</v>
      </c>
      <c r="F25" s="377">
        <f t="shared" si="6"/>
        <v>196.03</v>
      </c>
      <c r="G25" s="378">
        <f t="shared" si="6"/>
        <v>196.03</v>
      </c>
      <c r="H25" s="378">
        <f t="shared" si="6"/>
        <v>0</v>
      </c>
      <c r="I25" s="379">
        <f t="shared" si="6"/>
        <v>0</v>
      </c>
      <c r="J25" s="386">
        <f t="shared" si="6"/>
        <v>0</v>
      </c>
      <c r="K25" s="379">
        <f t="shared" si="6"/>
        <v>196.03</v>
      </c>
    </row>
    <row r="26" spans="1:11" ht="18.75" customHeight="1">
      <c r="A26" s="15" t="s">
        <v>25</v>
      </c>
      <c r="B26" s="73" t="s">
        <v>99</v>
      </c>
      <c r="C26" s="394"/>
      <c r="D26" s="211"/>
      <c r="E26" s="212"/>
      <c r="F26" s="49"/>
      <c r="G26" s="109"/>
      <c r="H26" s="109"/>
      <c r="I26" s="209"/>
      <c r="J26" s="314"/>
      <c r="K26" s="209"/>
    </row>
    <row r="27" spans="1:11" ht="13.5">
      <c r="A27" s="22" t="s">
        <v>26</v>
      </c>
      <c r="B27" s="74" t="s">
        <v>100</v>
      </c>
      <c r="C27" s="394">
        <v>3822</v>
      </c>
      <c r="D27" s="109">
        <f>840+1323+5292+2100+1890+1065.26+2104.72+1783.22+6615+0.01</f>
        <v>23013.21</v>
      </c>
      <c r="E27" s="209">
        <f>C27+D27</f>
        <v>26835.21</v>
      </c>
      <c r="F27" s="49">
        <v>26835.21</v>
      </c>
      <c r="G27" s="49">
        <v>26835.21</v>
      </c>
      <c r="H27" s="109">
        <v>0</v>
      </c>
      <c r="I27" s="209">
        <f>E27-F27</f>
        <v>0</v>
      </c>
      <c r="J27" s="314">
        <f>1911+1176+2310+2310+2310+2310+7330.89+3150+2100</f>
        <v>24907.89</v>
      </c>
      <c r="K27" s="209">
        <f>G27+J27</f>
        <v>51743.1</v>
      </c>
    </row>
    <row r="28" spans="1:12" ht="15" customHeight="1">
      <c r="A28" s="22" t="s">
        <v>27</v>
      </c>
      <c r="B28" s="74" t="s">
        <v>101</v>
      </c>
      <c r="C28" s="398">
        <v>0</v>
      </c>
      <c r="D28" s="52">
        <f>81523.16+10000</f>
        <v>91523.16</v>
      </c>
      <c r="E28" s="151">
        <f>SUM(C28:D28)</f>
        <v>91523.16</v>
      </c>
      <c r="F28" s="52">
        <f>81523.16+10000</f>
        <v>91523.16</v>
      </c>
      <c r="G28" s="52">
        <f>81523.16</f>
        <v>81523.16</v>
      </c>
      <c r="H28" s="109">
        <f>F28-G28</f>
        <v>10000</v>
      </c>
      <c r="I28" s="209">
        <f>E28-F28</f>
        <v>0</v>
      </c>
      <c r="J28" s="314">
        <v>0</v>
      </c>
      <c r="K28" s="209">
        <f>G28+J28</f>
        <v>81523.16</v>
      </c>
      <c r="L28" s="224"/>
    </row>
    <row r="29" spans="1:11" ht="18.75" customHeight="1">
      <c r="A29" s="11"/>
      <c r="B29" s="75" t="s">
        <v>102</v>
      </c>
      <c r="C29" s="396">
        <f>SUM(C27:C28)</f>
        <v>3822</v>
      </c>
      <c r="D29" s="378">
        <f aca="true" t="shared" si="7" ref="D29:K29">SUM(D27:D28)</f>
        <v>114536.37</v>
      </c>
      <c r="E29" s="379">
        <f t="shared" si="7"/>
        <v>118358.37</v>
      </c>
      <c r="F29" s="377">
        <f t="shared" si="7"/>
        <v>118358.37</v>
      </c>
      <c r="G29" s="378">
        <f t="shared" si="7"/>
        <v>108358.37</v>
      </c>
      <c r="H29" s="378">
        <f t="shared" si="7"/>
        <v>10000</v>
      </c>
      <c r="I29" s="379">
        <f t="shared" si="7"/>
        <v>0</v>
      </c>
      <c r="J29" s="386">
        <f t="shared" si="7"/>
        <v>24907.89</v>
      </c>
      <c r="K29" s="379">
        <f t="shared" si="7"/>
        <v>133266.26</v>
      </c>
    </row>
    <row r="30" spans="1:11" ht="18.75" customHeight="1">
      <c r="A30" s="11"/>
      <c r="B30" s="76" t="s">
        <v>92</v>
      </c>
      <c r="C30" s="399">
        <f>C16+C21+C25+C29</f>
        <v>22022</v>
      </c>
      <c r="D30" s="381">
        <f aca="true" t="shared" si="8" ref="D30:K30">D16+D21+D25+D29</f>
        <v>223477.99</v>
      </c>
      <c r="E30" s="382">
        <f t="shared" si="8"/>
        <v>245499.99</v>
      </c>
      <c r="F30" s="380">
        <f t="shared" si="8"/>
        <v>245499.99</v>
      </c>
      <c r="G30" s="381">
        <f t="shared" si="8"/>
        <v>235499.99</v>
      </c>
      <c r="H30" s="381">
        <f t="shared" si="8"/>
        <v>10000</v>
      </c>
      <c r="I30" s="382">
        <f t="shared" si="8"/>
        <v>0</v>
      </c>
      <c r="J30" s="387">
        <f t="shared" si="8"/>
        <v>143516.89</v>
      </c>
      <c r="K30" s="382">
        <f t="shared" si="8"/>
        <v>379016.88</v>
      </c>
    </row>
    <row r="31" spans="1:11" s="17" customFormat="1" ht="18.75" customHeight="1">
      <c r="A31" s="14" t="s">
        <v>28</v>
      </c>
      <c r="B31" s="77" t="s">
        <v>103</v>
      </c>
      <c r="C31" s="400"/>
      <c r="D31" s="216"/>
      <c r="E31" s="217"/>
      <c r="F31" s="215"/>
      <c r="G31" s="216"/>
      <c r="H31" s="216"/>
      <c r="I31" s="217"/>
      <c r="J31" s="315"/>
      <c r="K31" s="217"/>
    </row>
    <row r="32" spans="1:11" ht="18.75" customHeight="1">
      <c r="A32" s="18" t="s">
        <v>29</v>
      </c>
      <c r="B32" s="70" t="s">
        <v>104</v>
      </c>
      <c r="C32" s="397"/>
      <c r="D32" s="218"/>
      <c r="E32" s="219"/>
      <c r="F32" s="210"/>
      <c r="G32" s="213"/>
      <c r="H32" s="109"/>
      <c r="I32" s="209"/>
      <c r="J32" s="314"/>
      <c r="K32" s="209"/>
    </row>
    <row r="33" spans="1:11" ht="15" customHeight="1">
      <c r="A33" s="22" t="s">
        <v>30</v>
      </c>
      <c r="B33" s="71" t="s">
        <v>177</v>
      </c>
      <c r="C33" s="83">
        <v>0</v>
      </c>
      <c r="D33" s="130">
        <v>0</v>
      </c>
      <c r="E33" s="151">
        <f>SUM(C33:D33)</f>
        <v>0</v>
      </c>
      <c r="F33" s="52">
        <v>0</v>
      </c>
      <c r="G33" s="130">
        <v>0</v>
      </c>
      <c r="H33" s="109">
        <f>F33-G33</f>
        <v>0</v>
      </c>
      <c r="I33" s="209">
        <f>E33-F33</f>
        <v>0</v>
      </c>
      <c r="J33" s="314">
        <v>0</v>
      </c>
      <c r="K33" s="209">
        <f>G33+J33</f>
        <v>0</v>
      </c>
    </row>
    <row r="34" spans="1:11" ht="15" customHeight="1">
      <c r="A34" s="22" t="s">
        <v>31</v>
      </c>
      <c r="B34" s="71" t="s">
        <v>42</v>
      </c>
      <c r="C34" s="83">
        <v>0</v>
      </c>
      <c r="D34" s="130">
        <v>0</v>
      </c>
      <c r="E34" s="151">
        <f>SUM(C34:D34)</f>
        <v>0</v>
      </c>
      <c r="F34" s="52">
        <v>0</v>
      </c>
      <c r="G34" s="130">
        <v>0</v>
      </c>
      <c r="H34" s="109">
        <f>F34-G34</f>
        <v>0</v>
      </c>
      <c r="I34" s="209">
        <f>E34-F34</f>
        <v>0</v>
      </c>
      <c r="J34" s="314">
        <v>0</v>
      </c>
      <c r="K34" s="209">
        <f>G34+J34</f>
        <v>0</v>
      </c>
    </row>
    <row r="35" spans="1:11" ht="15" customHeight="1">
      <c r="A35" s="22" t="s">
        <v>32</v>
      </c>
      <c r="B35" s="71" t="s">
        <v>178</v>
      </c>
      <c r="C35" s="83">
        <v>0</v>
      </c>
      <c r="D35" s="130">
        <v>0</v>
      </c>
      <c r="E35" s="151">
        <f>SUM(C35:D35)</f>
        <v>0</v>
      </c>
      <c r="F35" s="52">
        <v>0</v>
      </c>
      <c r="G35" s="130">
        <v>0</v>
      </c>
      <c r="H35" s="109">
        <f>F35-G35</f>
        <v>0</v>
      </c>
      <c r="I35" s="209">
        <f>E35-F35</f>
        <v>0</v>
      </c>
      <c r="J35" s="314">
        <v>0</v>
      </c>
      <c r="K35" s="209">
        <f>G35+J35</f>
        <v>0</v>
      </c>
    </row>
    <row r="36" spans="1:11" ht="15" customHeight="1">
      <c r="A36" s="22" t="s">
        <v>33</v>
      </c>
      <c r="B36" s="71" t="s">
        <v>2</v>
      </c>
      <c r="C36" s="83">
        <v>0</v>
      </c>
      <c r="D36" s="130">
        <v>0</v>
      </c>
      <c r="E36" s="151">
        <f>SUM(C36:D36)</f>
        <v>0</v>
      </c>
      <c r="F36" s="52">
        <v>0</v>
      </c>
      <c r="G36" s="130">
        <v>0</v>
      </c>
      <c r="H36" s="109">
        <f>F36-G36</f>
        <v>0</v>
      </c>
      <c r="I36" s="209">
        <f>E36-F36</f>
        <v>0</v>
      </c>
      <c r="J36" s="314">
        <v>0</v>
      </c>
      <c r="K36" s="209">
        <f>G36+J36</f>
        <v>0</v>
      </c>
    </row>
    <row r="37" spans="1:11" ht="15" customHeight="1">
      <c r="A37" s="22" t="s">
        <v>34</v>
      </c>
      <c r="B37" s="71" t="s">
        <v>179</v>
      </c>
      <c r="C37" s="395">
        <v>0</v>
      </c>
      <c r="D37" s="220">
        <v>0</v>
      </c>
      <c r="E37" s="151">
        <f>SUM(C37:D37)</f>
        <v>0</v>
      </c>
      <c r="F37" s="50">
        <v>0</v>
      </c>
      <c r="G37" s="220">
        <v>0</v>
      </c>
      <c r="H37" s="109">
        <f>F37-G37</f>
        <v>0</v>
      </c>
      <c r="I37" s="209">
        <f>E37-F37</f>
        <v>0</v>
      </c>
      <c r="J37" s="314">
        <v>0</v>
      </c>
      <c r="K37" s="209">
        <f>G37+J37</f>
        <v>0</v>
      </c>
    </row>
    <row r="38" spans="1:11" s="6" customFormat="1" ht="18.75" customHeight="1">
      <c r="A38" s="12"/>
      <c r="B38" s="78" t="s">
        <v>105</v>
      </c>
      <c r="C38" s="396">
        <f>SUM(C33:C37)</f>
        <v>0</v>
      </c>
      <c r="D38" s="378">
        <f aca="true" t="shared" si="9" ref="D38:K38">SUM(D33:D37)</f>
        <v>0</v>
      </c>
      <c r="E38" s="379">
        <f t="shared" si="9"/>
        <v>0</v>
      </c>
      <c r="F38" s="377">
        <f t="shared" si="9"/>
        <v>0</v>
      </c>
      <c r="G38" s="378">
        <f t="shared" si="9"/>
        <v>0</v>
      </c>
      <c r="H38" s="378">
        <f t="shared" si="9"/>
        <v>0</v>
      </c>
      <c r="I38" s="379">
        <f t="shared" si="9"/>
        <v>0</v>
      </c>
      <c r="J38" s="386">
        <f t="shared" si="9"/>
        <v>0</v>
      </c>
      <c r="K38" s="379">
        <f t="shared" si="9"/>
        <v>0</v>
      </c>
    </row>
    <row r="39" spans="1:11" ht="18.75" customHeight="1">
      <c r="A39" s="18" t="s">
        <v>35</v>
      </c>
      <c r="B39" s="70" t="s">
        <v>106</v>
      </c>
      <c r="C39" s="397"/>
      <c r="D39" s="218"/>
      <c r="E39" s="219"/>
      <c r="F39" s="210"/>
      <c r="G39" s="213"/>
      <c r="H39" s="109"/>
      <c r="I39" s="209"/>
      <c r="J39" s="314"/>
      <c r="K39" s="209"/>
    </row>
    <row r="40" spans="1:11" ht="15" customHeight="1">
      <c r="A40" s="22" t="s">
        <v>107</v>
      </c>
      <c r="B40" s="71" t="s">
        <v>180</v>
      </c>
      <c r="C40" s="83">
        <v>0</v>
      </c>
      <c r="D40" s="130">
        <v>0</v>
      </c>
      <c r="E40" s="151">
        <f>SUM(C40:D40)</f>
        <v>0</v>
      </c>
      <c r="F40" s="52">
        <v>0</v>
      </c>
      <c r="G40" s="130">
        <v>0</v>
      </c>
      <c r="H40" s="109">
        <f>F40-G40</f>
        <v>0</v>
      </c>
      <c r="I40" s="209">
        <f>E40-F40</f>
        <v>0</v>
      </c>
      <c r="J40" s="314">
        <v>0</v>
      </c>
      <c r="K40" s="209">
        <f>G40+J40</f>
        <v>0</v>
      </c>
    </row>
    <row r="41" spans="1:11" ht="15" customHeight="1">
      <c r="A41" s="22" t="s">
        <v>36</v>
      </c>
      <c r="B41" s="71" t="s">
        <v>181</v>
      </c>
      <c r="C41" s="83">
        <v>0</v>
      </c>
      <c r="D41" s="130">
        <v>0</v>
      </c>
      <c r="E41" s="151">
        <f>SUM(C41:D41)</f>
        <v>0</v>
      </c>
      <c r="F41" s="52">
        <v>0</v>
      </c>
      <c r="G41" s="130">
        <v>0</v>
      </c>
      <c r="H41" s="109">
        <f>F41-G41</f>
        <v>0</v>
      </c>
      <c r="I41" s="209">
        <f>E41-F41</f>
        <v>0</v>
      </c>
      <c r="J41" s="314">
        <v>0</v>
      </c>
      <c r="K41" s="209">
        <f>G41+J41</f>
        <v>0</v>
      </c>
    </row>
    <row r="42" spans="1:11" ht="15" customHeight="1">
      <c r="A42" s="22" t="s">
        <v>37</v>
      </c>
      <c r="B42" s="71" t="s">
        <v>182</v>
      </c>
      <c r="C42" s="83">
        <v>0</v>
      </c>
      <c r="D42" s="130">
        <v>0</v>
      </c>
      <c r="E42" s="151">
        <f>SUM(C42:D42)</f>
        <v>0</v>
      </c>
      <c r="F42" s="52">
        <v>0</v>
      </c>
      <c r="G42" s="130">
        <v>0</v>
      </c>
      <c r="H42" s="109">
        <f>F42-G42</f>
        <v>0</v>
      </c>
      <c r="I42" s="209">
        <f>E42-F42</f>
        <v>0</v>
      </c>
      <c r="J42" s="314">
        <v>0</v>
      </c>
      <c r="K42" s="209">
        <f>G42+J42</f>
        <v>0</v>
      </c>
    </row>
    <row r="43" spans="1:11" ht="15" customHeight="1">
      <c r="A43" s="22" t="s">
        <v>38</v>
      </c>
      <c r="B43" s="71" t="s">
        <v>183</v>
      </c>
      <c r="C43" s="83">
        <v>168975</v>
      </c>
      <c r="D43" s="130">
        <f>20382.03+1104.55+25753.8+98814.2+84500+735.78+64561+46207.66</f>
        <v>342059.02</v>
      </c>
      <c r="E43" s="151">
        <f>SUM(C43:D43)</f>
        <v>511034.02</v>
      </c>
      <c r="F43" s="52">
        <f>309013.86+46207.66+155812.5</f>
        <v>511034.02</v>
      </c>
      <c r="G43" s="130">
        <v>309013.86</v>
      </c>
      <c r="H43" s="109">
        <f>F43-G43</f>
        <v>202020.16000000003</v>
      </c>
      <c r="I43" s="209">
        <f>E43-F43</f>
        <v>0</v>
      </c>
      <c r="J43" s="314">
        <v>0</v>
      </c>
      <c r="K43" s="209">
        <f>G43+J43</f>
        <v>309013.86</v>
      </c>
    </row>
    <row r="44" spans="1:11" ht="15" customHeight="1">
      <c r="A44" s="22" t="s">
        <v>39</v>
      </c>
      <c r="B44" s="71" t="s">
        <v>184</v>
      </c>
      <c r="C44" s="395">
        <v>0</v>
      </c>
      <c r="D44" s="220">
        <v>0</v>
      </c>
      <c r="E44" s="151">
        <f>SUM(C44:D44)</f>
        <v>0</v>
      </c>
      <c r="F44" s="50">
        <v>0</v>
      </c>
      <c r="G44" s="220">
        <v>0</v>
      </c>
      <c r="H44" s="109">
        <f>F44-G44</f>
        <v>0</v>
      </c>
      <c r="I44" s="209">
        <f>E44-F44</f>
        <v>0</v>
      </c>
      <c r="J44" s="314">
        <v>0</v>
      </c>
      <c r="K44" s="209">
        <f>G44+J44</f>
        <v>0</v>
      </c>
    </row>
    <row r="45" spans="1:11" ht="18.75" customHeight="1">
      <c r="A45" s="25" t="s">
        <v>88</v>
      </c>
      <c r="B45" s="78" t="s">
        <v>108</v>
      </c>
      <c r="C45" s="396">
        <f>SUM(C40:C44)</f>
        <v>168975</v>
      </c>
      <c r="D45" s="378">
        <f aca="true" t="shared" si="10" ref="D45:K45">SUM(D40:D44)</f>
        <v>342059.02</v>
      </c>
      <c r="E45" s="379">
        <f t="shared" si="10"/>
        <v>511034.02</v>
      </c>
      <c r="F45" s="377">
        <f t="shared" si="10"/>
        <v>511034.02</v>
      </c>
      <c r="G45" s="378">
        <f t="shared" si="10"/>
        <v>309013.86</v>
      </c>
      <c r="H45" s="378">
        <f t="shared" si="10"/>
        <v>202020.16000000003</v>
      </c>
      <c r="I45" s="379">
        <f t="shared" si="10"/>
        <v>0</v>
      </c>
      <c r="J45" s="386">
        <f t="shared" si="10"/>
        <v>0</v>
      </c>
      <c r="K45" s="379">
        <f t="shared" si="10"/>
        <v>309013.86</v>
      </c>
    </row>
    <row r="46" spans="1:11" ht="18.75" customHeight="1">
      <c r="A46" s="10"/>
      <c r="B46" s="79" t="s">
        <v>109</v>
      </c>
      <c r="C46" s="394"/>
      <c r="D46" s="309"/>
      <c r="E46" s="221"/>
      <c r="F46" s="49"/>
      <c r="G46" s="109"/>
      <c r="H46" s="109"/>
      <c r="I46" s="209"/>
      <c r="J46" s="314"/>
      <c r="K46" s="209"/>
    </row>
    <row r="47" spans="1:11" ht="15" customHeight="1">
      <c r="A47" s="22" t="s">
        <v>110</v>
      </c>
      <c r="B47" s="71" t="s">
        <v>112</v>
      </c>
      <c r="C47" s="394">
        <v>0</v>
      </c>
      <c r="D47" s="130">
        <v>0</v>
      </c>
      <c r="E47" s="151">
        <f>SUM(C47:D47)</f>
        <v>0</v>
      </c>
      <c r="F47" s="49">
        <v>0</v>
      </c>
      <c r="G47" s="109">
        <v>0</v>
      </c>
      <c r="H47" s="109">
        <v>0</v>
      </c>
      <c r="I47" s="209">
        <f>E47-F47</f>
        <v>0</v>
      </c>
      <c r="J47" s="314">
        <v>0</v>
      </c>
      <c r="K47" s="209">
        <f>G46+J46</f>
        <v>0</v>
      </c>
    </row>
    <row r="48" spans="1:11" ht="15" customHeight="1">
      <c r="A48" s="22" t="s">
        <v>111</v>
      </c>
      <c r="B48" s="71" t="s">
        <v>113</v>
      </c>
      <c r="C48" s="394">
        <v>0</v>
      </c>
      <c r="D48" s="130">
        <v>0</v>
      </c>
      <c r="E48" s="151">
        <f>SUM(C48:D48)</f>
        <v>0</v>
      </c>
      <c r="F48" s="49">
        <v>0</v>
      </c>
      <c r="G48" s="109">
        <v>0</v>
      </c>
      <c r="H48" s="109">
        <v>0</v>
      </c>
      <c r="I48" s="209">
        <f>E48-F48</f>
        <v>0</v>
      </c>
      <c r="J48" s="314">
        <v>0</v>
      </c>
      <c r="K48" s="209">
        <f>G47+J47</f>
        <v>0</v>
      </c>
    </row>
    <row r="49" spans="1:11" ht="18.75" customHeight="1">
      <c r="A49" s="22" t="s">
        <v>88</v>
      </c>
      <c r="B49" s="72" t="s">
        <v>114</v>
      </c>
      <c r="C49" s="396">
        <f>SUM(C47:C48)</f>
        <v>0</v>
      </c>
      <c r="D49" s="378">
        <f aca="true" t="shared" si="11" ref="D49:K49">SUM(D47:D48)</f>
        <v>0</v>
      </c>
      <c r="E49" s="379">
        <f t="shared" si="11"/>
        <v>0</v>
      </c>
      <c r="F49" s="377">
        <f t="shared" si="11"/>
        <v>0</v>
      </c>
      <c r="G49" s="378">
        <f t="shared" si="11"/>
        <v>0</v>
      </c>
      <c r="H49" s="378">
        <f t="shared" si="11"/>
        <v>0</v>
      </c>
      <c r="I49" s="379">
        <f t="shared" si="11"/>
        <v>0</v>
      </c>
      <c r="J49" s="386">
        <f t="shared" si="11"/>
        <v>0</v>
      </c>
      <c r="K49" s="379">
        <f t="shared" si="11"/>
        <v>0</v>
      </c>
    </row>
    <row r="50" spans="1:11" s="6" customFormat="1" ht="18.75" customHeight="1">
      <c r="A50" s="23"/>
      <c r="B50" s="76" t="s">
        <v>119</v>
      </c>
      <c r="C50" s="396">
        <f>C38+C45+C49</f>
        <v>168975</v>
      </c>
      <c r="D50" s="378">
        <f aca="true" t="shared" si="12" ref="D50:K50">D38+D45+D49</f>
        <v>342059.02</v>
      </c>
      <c r="E50" s="379">
        <f t="shared" si="12"/>
        <v>511034.02</v>
      </c>
      <c r="F50" s="377">
        <f t="shared" si="12"/>
        <v>511034.02</v>
      </c>
      <c r="G50" s="378">
        <f t="shared" si="12"/>
        <v>309013.86</v>
      </c>
      <c r="H50" s="378">
        <f t="shared" si="12"/>
        <v>202020.16000000003</v>
      </c>
      <c r="I50" s="379">
        <f t="shared" si="12"/>
        <v>0</v>
      </c>
      <c r="J50" s="386">
        <f t="shared" si="12"/>
        <v>0</v>
      </c>
      <c r="K50" s="379">
        <f t="shared" si="12"/>
        <v>309013.86</v>
      </c>
    </row>
    <row r="51" spans="1:12" s="19" customFormat="1" ht="18.75" customHeight="1">
      <c r="A51" s="18" t="s">
        <v>40</v>
      </c>
      <c r="B51" s="80" t="s">
        <v>43</v>
      </c>
      <c r="C51" s="401"/>
      <c r="D51" s="211"/>
      <c r="E51" s="212"/>
      <c r="F51" s="222"/>
      <c r="G51" s="211"/>
      <c r="H51" s="218"/>
      <c r="I51" s="219"/>
      <c r="J51" s="316"/>
      <c r="K51" s="219"/>
      <c r="L51" s="1"/>
    </row>
    <row r="52" spans="1:11" ht="15" customHeight="1">
      <c r="A52" s="22" t="s">
        <v>41</v>
      </c>
      <c r="B52" s="71" t="s">
        <v>1</v>
      </c>
      <c r="C52" s="83">
        <v>0</v>
      </c>
      <c r="D52" s="130">
        <v>0</v>
      </c>
      <c r="E52" s="151">
        <f>SUM(C52:D52)</f>
        <v>0</v>
      </c>
      <c r="F52" s="52">
        <v>0</v>
      </c>
      <c r="G52" s="109">
        <v>0</v>
      </c>
      <c r="H52" s="109">
        <f>F52-G52</f>
        <v>0</v>
      </c>
      <c r="I52" s="209">
        <f>E52-F52</f>
        <v>0</v>
      </c>
      <c r="J52" s="314">
        <v>0</v>
      </c>
      <c r="K52" s="209">
        <f>G52+J52</f>
        <v>0</v>
      </c>
    </row>
    <row r="53" spans="1:11" ht="15" customHeight="1">
      <c r="A53" s="22" t="s">
        <v>115</v>
      </c>
      <c r="B53" s="71" t="s">
        <v>0</v>
      </c>
      <c r="C53" s="83">
        <v>10000</v>
      </c>
      <c r="D53" s="130">
        <v>18313.52</v>
      </c>
      <c r="E53" s="151">
        <f>SUM(C53:D53)</f>
        <v>28313.52</v>
      </c>
      <c r="F53" s="130">
        <f>26693.52+1620</f>
        <v>28313.52</v>
      </c>
      <c r="G53" s="130">
        <v>26693.52</v>
      </c>
      <c r="H53" s="109">
        <f>F53-G53</f>
        <v>1620</v>
      </c>
      <c r="I53" s="209">
        <f>E53-F53</f>
        <v>0</v>
      </c>
      <c r="J53" s="314">
        <v>1847.29</v>
      </c>
      <c r="K53" s="209">
        <f>G53+J53</f>
        <v>28540.81</v>
      </c>
    </row>
    <row r="54" spans="1:11" ht="15" customHeight="1">
      <c r="A54" s="22" t="s">
        <v>116</v>
      </c>
      <c r="B54" s="71" t="s">
        <v>44</v>
      </c>
      <c r="C54" s="83">
        <v>3000</v>
      </c>
      <c r="D54" s="130">
        <v>16157.28</v>
      </c>
      <c r="E54" s="151">
        <f>SUM(C54:D54)</f>
        <v>19157.28</v>
      </c>
      <c r="F54" s="52">
        <v>19157.28</v>
      </c>
      <c r="G54" s="52">
        <v>19157.28</v>
      </c>
      <c r="H54" s="109">
        <f>F54-G54</f>
        <v>0</v>
      </c>
      <c r="I54" s="209">
        <f>E54-F54</f>
        <v>0</v>
      </c>
      <c r="J54" s="314">
        <v>0</v>
      </c>
      <c r="K54" s="209">
        <f>G54+J54</f>
        <v>19157.28</v>
      </c>
    </row>
    <row r="55" spans="1:11" ht="15" customHeight="1">
      <c r="A55" s="22" t="s">
        <v>117</v>
      </c>
      <c r="B55" s="71" t="s">
        <v>171</v>
      </c>
      <c r="C55" s="83">
        <v>100</v>
      </c>
      <c r="D55" s="130">
        <v>245.75</v>
      </c>
      <c r="E55" s="151">
        <f>SUM(C55:D55)</f>
        <v>345.75</v>
      </c>
      <c r="F55" s="52">
        <v>345.75</v>
      </c>
      <c r="G55" s="130">
        <v>345.75</v>
      </c>
      <c r="H55" s="109">
        <f>F55-G55</f>
        <v>0</v>
      </c>
      <c r="I55" s="209">
        <f>E55-F55</f>
        <v>0</v>
      </c>
      <c r="J55" s="314">
        <v>0</v>
      </c>
      <c r="K55" s="209">
        <f>G55+J55</f>
        <v>345.75</v>
      </c>
    </row>
    <row r="56" spans="1:11" ht="15" customHeight="1">
      <c r="A56" s="22" t="s">
        <v>118</v>
      </c>
      <c r="B56" s="71" t="s">
        <v>172</v>
      </c>
      <c r="C56" s="395">
        <v>0</v>
      </c>
      <c r="D56" s="130">
        <v>0</v>
      </c>
      <c r="E56" s="151">
        <f>SUM(C56:D56)</f>
        <v>0</v>
      </c>
      <c r="F56" s="50">
        <v>0</v>
      </c>
      <c r="G56" s="185">
        <v>0</v>
      </c>
      <c r="H56" s="109">
        <f>F56-G56</f>
        <v>0</v>
      </c>
      <c r="I56" s="209">
        <f>E56-F56</f>
        <v>0</v>
      </c>
      <c r="J56" s="314">
        <v>0</v>
      </c>
      <c r="K56" s="209">
        <f>G56+J56</f>
        <v>0</v>
      </c>
    </row>
    <row r="57" spans="1:11" ht="18.75" customHeight="1">
      <c r="A57" s="10"/>
      <c r="B57" s="81" t="s">
        <v>120</v>
      </c>
      <c r="C57" s="396">
        <f>SUM(C52:C56)</f>
        <v>13100</v>
      </c>
      <c r="D57" s="378">
        <f aca="true" t="shared" si="13" ref="D57:K57">SUM(D52:D56)</f>
        <v>34716.55</v>
      </c>
      <c r="E57" s="379">
        <f t="shared" si="13"/>
        <v>47816.55</v>
      </c>
      <c r="F57" s="377">
        <f t="shared" si="13"/>
        <v>47816.55</v>
      </c>
      <c r="G57" s="378">
        <f t="shared" si="13"/>
        <v>46196.55</v>
      </c>
      <c r="H57" s="378">
        <f t="shared" si="13"/>
        <v>1620</v>
      </c>
      <c r="I57" s="379">
        <f t="shared" si="13"/>
        <v>0</v>
      </c>
      <c r="J57" s="386">
        <f t="shared" si="13"/>
        <v>1847.29</v>
      </c>
      <c r="K57" s="379">
        <f t="shared" si="13"/>
        <v>48043.84</v>
      </c>
    </row>
    <row r="58" spans="1:11" s="31" customFormat="1" ht="18.75" customHeight="1" thickBot="1">
      <c r="A58" s="30"/>
      <c r="B58" s="82" t="s">
        <v>45</v>
      </c>
      <c r="C58" s="402">
        <f>C7+C30+C50+C57</f>
        <v>207097</v>
      </c>
      <c r="D58" s="384">
        <f aca="true" t="shared" si="14" ref="D58:K58">D7+D30+D50+D57</f>
        <v>914443.74</v>
      </c>
      <c r="E58" s="385">
        <f t="shared" si="14"/>
        <v>1121540.74</v>
      </c>
      <c r="F58" s="383">
        <f t="shared" si="14"/>
        <v>804350.56</v>
      </c>
      <c r="G58" s="384">
        <f>G7+G30+G50+G57</f>
        <v>590710.4</v>
      </c>
      <c r="H58" s="384">
        <f t="shared" si="14"/>
        <v>213640.16000000003</v>
      </c>
      <c r="I58" s="385">
        <f t="shared" si="14"/>
        <v>0</v>
      </c>
      <c r="J58" s="388">
        <f t="shared" si="14"/>
        <v>145364.18000000002</v>
      </c>
      <c r="K58" s="385">
        <f t="shared" si="14"/>
        <v>736074.58</v>
      </c>
    </row>
    <row r="59" spans="1:6" s="13" customFormat="1" ht="18.75" customHeight="1">
      <c r="A59" s="20"/>
      <c r="C59" s="41"/>
      <c r="D59" s="21"/>
      <c r="E59" s="21"/>
      <c r="F59" s="53"/>
    </row>
    <row r="60" spans="1:6" s="13" customFormat="1" ht="18.75" customHeight="1">
      <c r="A60" s="20"/>
      <c r="C60" s="41"/>
      <c r="D60" s="21"/>
      <c r="E60" s="21"/>
      <c r="F60" s="53"/>
    </row>
    <row r="61" spans="1:11" s="13" customFormat="1" ht="18.75" customHeight="1">
      <c r="A61" s="20"/>
      <c r="C61" s="41"/>
      <c r="D61" s="21"/>
      <c r="E61" s="21"/>
      <c r="F61" s="53"/>
      <c r="K61" s="21"/>
    </row>
    <row r="62" spans="3:6" s="13" customFormat="1" ht="18.75" customHeight="1">
      <c r="C62" s="42"/>
      <c r="F62" s="42"/>
    </row>
    <row r="63" spans="1:6" s="13" customFormat="1" ht="18.75" customHeight="1">
      <c r="A63" s="20"/>
      <c r="C63" s="41"/>
      <c r="D63" s="21"/>
      <c r="E63" s="21"/>
      <c r="F63" s="53"/>
    </row>
    <row r="64" spans="3:6" s="13" customFormat="1" ht="18.75" customHeight="1">
      <c r="C64" s="41"/>
      <c r="D64" s="21"/>
      <c r="E64" s="21"/>
      <c r="F64" s="53"/>
    </row>
    <row r="65" spans="3:6" s="13" customFormat="1" ht="18.75" customHeight="1">
      <c r="C65" s="41"/>
      <c r="D65" s="21"/>
      <c r="E65" s="21"/>
      <c r="F65" s="53"/>
    </row>
    <row r="66" spans="3:6" s="13" customFormat="1" ht="18.75" customHeight="1">
      <c r="C66" s="43"/>
      <c r="F66" s="42"/>
    </row>
    <row r="67" spans="3:6" s="13" customFormat="1" ht="18.75" customHeight="1">
      <c r="C67" s="41"/>
      <c r="D67" s="21"/>
      <c r="E67" s="21"/>
      <c r="F67" s="53"/>
    </row>
    <row r="68" spans="3:6" s="13" customFormat="1" ht="13.5">
      <c r="C68" s="41"/>
      <c r="D68" s="21"/>
      <c r="E68" s="21"/>
      <c r="F68" s="53"/>
    </row>
    <row r="69" spans="3:6" s="13" customFormat="1" ht="13.5">
      <c r="C69" s="41"/>
      <c r="D69" s="21"/>
      <c r="E69" s="21"/>
      <c r="F69" s="53"/>
    </row>
    <row r="70" spans="3:6" s="13" customFormat="1" ht="13.5">
      <c r="C70" s="41"/>
      <c r="D70" s="21"/>
      <c r="E70" s="21"/>
      <c r="F70" s="53"/>
    </row>
    <row r="71" spans="3:6" s="13" customFormat="1" ht="13.5">
      <c r="C71" s="41"/>
      <c r="D71" s="21"/>
      <c r="E71" s="21"/>
      <c r="F71" s="53"/>
    </row>
    <row r="72" spans="3:6" s="13" customFormat="1" ht="13.5">
      <c r="C72" s="41"/>
      <c r="D72" s="21"/>
      <c r="E72" s="21"/>
      <c r="F72" s="53"/>
    </row>
    <row r="73" spans="3:6" s="13" customFormat="1" ht="13.5">
      <c r="C73" s="41"/>
      <c r="D73" s="21"/>
      <c r="E73" s="21"/>
      <c r="F73" s="53"/>
    </row>
    <row r="74" spans="3:6" s="13" customFormat="1" ht="13.5">
      <c r="C74" s="41"/>
      <c r="D74" s="21"/>
      <c r="E74" s="21"/>
      <c r="F74" s="53"/>
    </row>
    <row r="75" spans="3:6" s="13" customFormat="1" ht="13.5">
      <c r="C75" s="41"/>
      <c r="D75" s="21"/>
      <c r="E75" s="21"/>
      <c r="F75" s="53"/>
    </row>
    <row r="76" spans="3:6" s="13" customFormat="1" ht="13.5">
      <c r="C76" s="41"/>
      <c r="D76" s="21"/>
      <c r="E76" s="21"/>
      <c r="F76" s="53"/>
    </row>
    <row r="77" spans="3:6" s="13" customFormat="1" ht="13.5">
      <c r="C77" s="41"/>
      <c r="D77" s="21"/>
      <c r="E77" s="21"/>
      <c r="F77" s="53"/>
    </row>
    <row r="78" spans="3:6" s="13" customFormat="1" ht="13.5">
      <c r="C78" s="41"/>
      <c r="D78" s="21"/>
      <c r="E78" s="21"/>
      <c r="F78" s="53"/>
    </row>
    <row r="79" spans="3:6" s="13" customFormat="1" ht="13.5">
      <c r="C79" s="41"/>
      <c r="D79" s="21"/>
      <c r="E79" s="21"/>
      <c r="F79" s="53"/>
    </row>
    <row r="80" spans="3:6" s="13" customFormat="1" ht="13.5">
      <c r="C80" s="41"/>
      <c r="D80" s="21"/>
      <c r="E80" s="21"/>
      <c r="F80" s="53"/>
    </row>
    <row r="81" spans="3:6" s="13" customFormat="1" ht="13.5">
      <c r="C81" s="41"/>
      <c r="D81" s="21"/>
      <c r="E81" s="21"/>
      <c r="F81" s="53"/>
    </row>
    <row r="82" spans="3:6" s="13" customFormat="1" ht="13.5">
      <c r="C82" s="41"/>
      <c r="D82" s="21"/>
      <c r="E82" s="21"/>
      <c r="F82" s="53"/>
    </row>
    <row r="83" spans="3:6" s="13" customFormat="1" ht="13.5">
      <c r="C83" s="41"/>
      <c r="D83" s="21"/>
      <c r="E83" s="21"/>
      <c r="F83" s="53"/>
    </row>
    <row r="84" spans="3:6" s="13" customFormat="1" ht="13.5">
      <c r="C84" s="41"/>
      <c r="D84" s="21"/>
      <c r="E84" s="21"/>
      <c r="F84" s="53"/>
    </row>
    <row r="85" spans="3:6" s="13" customFormat="1" ht="13.5">
      <c r="C85" s="41"/>
      <c r="D85" s="21"/>
      <c r="E85" s="21"/>
      <c r="F85" s="53"/>
    </row>
    <row r="86" spans="3:6" s="13" customFormat="1" ht="13.5">
      <c r="C86" s="41"/>
      <c r="D86" s="21"/>
      <c r="E86" s="21"/>
      <c r="F86" s="53"/>
    </row>
    <row r="87" spans="3:6" s="13" customFormat="1" ht="13.5">
      <c r="C87" s="41"/>
      <c r="D87" s="21"/>
      <c r="E87" s="21"/>
      <c r="F87" s="53"/>
    </row>
    <row r="88" spans="3:6" s="13" customFormat="1" ht="13.5">
      <c r="C88" s="41"/>
      <c r="D88" s="21"/>
      <c r="E88" s="21"/>
      <c r="F88" s="53"/>
    </row>
    <row r="89" spans="3:6" s="13" customFormat="1" ht="13.5">
      <c r="C89" s="41"/>
      <c r="D89" s="21"/>
      <c r="E89" s="21"/>
      <c r="F89" s="53"/>
    </row>
    <row r="90" spans="3:6" s="13" customFormat="1" ht="13.5">
      <c r="C90" s="41"/>
      <c r="D90" s="21"/>
      <c r="E90" s="21"/>
      <c r="F90" s="53"/>
    </row>
    <row r="91" spans="3:6" s="13" customFormat="1" ht="13.5">
      <c r="C91" s="41"/>
      <c r="D91" s="21"/>
      <c r="E91" s="21"/>
      <c r="F91" s="53"/>
    </row>
    <row r="92" spans="3:6" s="13" customFormat="1" ht="13.5">
      <c r="C92" s="41"/>
      <c r="D92" s="21"/>
      <c r="E92" s="21"/>
      <c r="F92" s="53"/>
    </row>
    <row r="93" spans="3:6" s="13" customFormat="1" ht="13.5">
      <c r="C93" s="41"/>
      <c r="D93" s="21"/>
      <c r="E93" s="21"/>
      <c r="F93" s="53"/>
    </row>
    <row r="94" spans="3:6" s="13" customFormat="1" ht="13.5">
      <c r="C94" s="41"/>
      <c r="D94" s="21"/>
      <c r="E94" s="21"/>
      <c r="F94" s="53"/>
    </row>
    <row r="95" spans="3:6" s="13" customFormat="1" ht="13.5">
      <c r="C95" s="41"/>
      <c r="D95" s="21"/>
      <c r="E95" s="21"/>
      <c r="F95" s="53"/>
    </row>
    <row r="96" spans="3:6" s="13" customFormat="1" ht="13.5">
      <c r="C96" s="41"/>
      <c r="D96" s="21"/>
      <c r="E96" s="21"/>
      <c r="F96" s="53"/>
    </row>
    <row r="97" spans="3:6" s="13" customFormat="1" ht="13.5">
      <c r="C97" s="41"/>
      <c r="D97" s="21"/>
      <c r="E97" s="21"/>
      <c r="F97" s="53"/>
    </row>
    <row r="98" spans="3:6" s="13" customFormat="1" ht="13.5">
      <c r="C98" s="41"/>
      <c r="D98" s="21"/>
      <c r="E98" s="21"/>
      <c r="F98" s="53"/>
    </row>
    <row r="99" spans="3:6" s="13" customFormat="1" ht="13.5">
      <c r="C99" s="41"/>
      <c r="D99" s="21"/>
      <c r="E99" s="21"/>
      <c r="F99" s="53"/>
    </row>
    <row r="100" spans="3:6" s="13" customFormat="1" ht="13.5">
      <c r="C100" s="41"/>
      <c r="D100" s="21"/>
      <c r="E100" s="21"/>
      <c r="F100" s="53"/>
    </row>
    <row r="101" spans="3:6" s="13" customFormat="1" ht="13.5">
      <c r="C101" s="41"/>
      <c r="D101" s="21"/>
      <c r="E101" s="21"/>
      <c r="F101" s="53"/>
    </row>
    <row r="102" spans="3:6" s="13" customFormat="1" ht="13.5">
      <c r="C102" s="41"/>
      <c r="D102" s="21"/>
      <c r="E102" s="21"/>
      <c r="F102" s="53"/>
    </row>
    <row r="103" spans="3:6" s="13" customFormat="1" ht="13.5">
      <c r="C103" s="41"/>
      <c r="D103" s="21"/>
      <c r="E103" s="21"/>
      <c r="F103" s="53"/>
    </row>
    <row r="104" spans="3:6" s="13" customFormat="1" ht="13.5">
      <c r="C104" s="41"/>
      <c r="D104" s="21"/>
      <c r="E104" s="21"/>
      <c r="F104" s="53"/>
    </row>
    <row r="105" spans="3:6" s="13" customFormat="1" ht="13.5">
      <c r="C105" s="41"/>
      <c r="D105" s="21"/>
      <c r="E105" s="21"/>
      <c r="F105" s="53"/>
    </row>
    <row r="106" spans="3:6" s="13" customFormat="1" ht="13.5">
      <c r="C106" s="41"/>
      <c r="D106" s="21"/>
      <c r="E106" s="21"/>
      <c r="F106" s="53"/>
    </row>
    <row r="107" spans="3:6" s="13" customFormat="1" ht="13.5">
      <c r="C107" s="41"/>
      <c r="D107" s="21"/>
      <c r="E107" s="21"/>
      <c r="F107" s="53"/>
    </row>
    <row r="108" spans="3:6" s="13" customFormat="1" ht="13.5">
      <c r="C108" s="41"/>
      <c r="D108" s="21"/>
      <c r="E108" s="21"/>
      <c r="F108" s="53"/>
    </row>
    <row r="109" spans="3:6" s="13" customFormat="1" ht="13.5">
      <c r="C109" s="41"/>
      <c r="D109" s="21"/>
      <c r="E109" s="21"/>
      <c r="F109" s="53"/>
    </row>
    <row r="110" spans="3:6" s="13" customFormat="1" ht="13.5">
      <c r="C110" s="41"/>
      <c r="D110" s="21"/>
      <c r="E110" s="21"/>
      <c r="F110" s="53"/>
    </row>
    <row r="111" spans="3:6" s="13" customFormat="1" ht="13.5">
      <c r="C111" s="41"/>
      <c r="D111" s="21"/>
      <c r="E111" s="21"/>
      <c r="F111" s="53"/>
    </row>
    <row r="112" spans="3:6" s="13" customFormat="1" ht="13.5">
      <c r="C112" s="41"/>
      <c r="D112" s="21"/>
      <c r="E112" s="21"/>
      <c r="F112" s="53"/>
    </row>
    <row r="113" spans="3:6" s="13" customFormat="1" ht="13.5">
      <c r="C113" s="41"/>
      <c r="D113" s="21"/>
      <c r="E113" s="21"/>
      <c r="F113" s="53"/>
    </row>
    <row r="114" spans="3:6" s="13" customFormat="1" ht="13.5">
      <c r="C114" s="41"/>
      <c r="D114" s="21"/>
      <c r="E114" s="21"/>
      <c r="F114" s="53"/>
    </row>
    <row r="115" spans="3:6" s="13" customFormat="1" ht="13.5">
      <c r="C115" s="41"/>
      <c r="D115" s="21"/>
      <c r="E115" s="21"/>
      <c r="F115" s="53"/>
    </row>
    <row r="116" spans="3:6" s="13" customFormat="1" ht="13.5">
      <c r="C116" s="41"/>
      <c r="D116" s="21"/>
      <c r="E116" s="21"/>
      <c r="F116" s="53"/>
    </row>
    <row r="117" spans="3:6" s="13" customFormat="1" ht="13.5">
      <c r="C117" s="41"/>
      <c r="D117" s="21"/>
      <c r="E117" s="21"/>
      <c r="F117" s="53"/>
    </row>
    <row r="118" spans="3:6" s="13" customFormat="1" ht="13.5">
      <c r="C118" s="41"/>
      <c r="D118" s="21"/>
      <c r="E118" s="21"/>
      <c r="F118" s="53"/>
    </row>
    <row r="119" spans="3:6" s="13" customFormat="1" ht="13.5">
      <c r="C119" s="41"/>
      <c r="D119" s="21"/>
      <c r="E119" s="21"/>
      <c r="F119" s="53"/>
    </row>
    <row r="120" spans="3:6" s="13" customFormat="1" ht="13.5">
      <c r="C120" s="41"/>
      <c r="D120" s="21"/>
      <c r="E120" s="21"/>
      <c r="F120" s="53"/>
    </row>
    <row r="121" spans="3:6" s="13" customFormat="1" ht="13.5">
      <c r="C121" s="41"/>
      <c r="D121" s="21"/>
      <c r="E121" s="21"/>
      <c r="F121" s="53"/>
    </row>
    <row r="122" spans="3:6" s="13" customFormat="1" ht="13.5">
      <c r="C122" s="41"/>
      <c r="D122" s="21"/>
      <c r="E122" s="21"/>
      <c r="F122" s="53"/>
    </row>
    <row r="123" spans="3:6" s="13" customFormat="1" ht="13.5">
      <c r="C123" s="41"/>
      <c r="D123" s="21"/>
      <c r="E123" s="21"/>
      <c r="F123" s="53"/>
    </row>
    <row r="124" spans="3:6" s="13" customFormat="1" ht="13.5">
      <c r="C124" s="41"/>
      <c r="D124" s="21"/>
      <c r="E124" s="21"/>
      <c r="F124" s="53"/>
    </row>
    <row r="125" spans="3:6" s="13" customFormat="1" ht="13.5">
      <c r="C125" s="41"/>
      <c r="D125" s="21"/>
      <c r="E125" s="21"/>
      <c r="F125" s="53"/>
    </row>
    <row r="126" spans="3:6" s="13" customFormat="1" ht="13.5">
      <c r="C126" s="41"/>
      <c r="D126" s="21"/>
      <c r="E126" s="21"/>
      <c r="F126" s="53"/>
    </row>
    <row r="127" spans="3:6" s="13" customFormat="1" ht="13.5">
      <c r="C127" s="41"/>
      <c r="D127" s="21"/>
      <c r="E127" s="21"/>
      <c r="F127" s="53"/>
    </row>
    <row r="128" spans="3:6" s="13" customFormat="1" ht="13.5">
      <c r="C128" s="41"/>
      <c r="D128" s="21"/>
      <c r="E128" s="21"/>
      <c r="F128" s="53"/>
    </row>
    <row r="129" spans="3:6" s="13" customFormat="1" ht="13.5">
      <c r="C129" s="41"/>
      <c r="D129" s="21"/>
      <c r="E129" s="21"/>
      <c r="F129" s="53"/>
    </row>
    <row r="130" spans="3:6" s="13" customFormat="1" ht="13.5">
      <c r="C130" s="41"/>
      <c r="D130" s="21"/>
      <c r="E130" s="21"/>
      <c r="F130" s="53"/>
    </row>
    <row r="131" spans="3:6" s="13" customFormat="1" ht="13.5">
      <c r="C131" s="41"/>
      <c r="D131" s="21"/>
      <c r="E131" s="21"/>
      <c r="F131" s="53"/>
    </row>
    <row r="132" spans="3:6" s="13" customFormat="1" ht="13.5">
      <c r="C132" s="41"/>
      <c r="D132" s="21"/>
      <c r="E132" s="21"/>
      <c r="F132" s="53"/>
    </row>
    <row r="133" spans="3:6" s="13" customFormat="1" ht="13.5">
      <c r="C133" s="41"/>
      <c r="D133" s="21"/>
      <c r="E133" s="21"/>
      <c r="F133" s="53"/>
    </row>
    <row r="134" spans="3:6" s="13" customFormat="1" ht="13.5">
      <c r="C134" s="41"/>
      <c r="D134" s="21"/>
      <c r="E134" s="21"/>
      <c r="F134" s="53"/>
    </row>
    <row r="135" spans="3:6" s="13" customFormat="1" ht="13.5">
      <c r="C135" s="41"/>
      <c r="D135" s="21"/>
      <c r="E135" s="21"/>
      <c r="F135" s="53"/>
    </row>
    <row r="136" spans="3:6" s="13" customFormat="1" ht="13.5">
      <c r="C136" s="41"/>
      <c r="D136" s="21"/>
      <c r="E136" s="21"/>
      <c r="F136" s="53"/>
    </row>
    <row r="137" spans="3:6" s="13" customFormat="1" ht="13.5">
      <c r="C137" s="41"/>
      <c r="D137" s="21"/>
      <c r="E137" s="21"/>
      <c r="F137" s="53"/>
    </row>
    <row r="138" spans="3:6" s="13" customFormat="1" ht="13.5">
      <c r="C138" s="41"/>
      <c r="D138" s="21"/>
      <c r="E138" s="21"/>
      <c r="F138" s="53"/>
    </row>
    <row r="139" spans="3:6" s="13" customFormat="1" ht="13.5">
      <c r="C139" s="41"/>
      <c r="D139" s="21"/>
      <c r="E139" s="21"/>
      <c r="F139" s="53"/>
    </row>
    <row r="140" spans="3:6" s="13" customFormat="1" ht="13.5">
      <c r="C140" s="41"/>
      <c r="D140" s="21"/>
      <c r="E140" s="21"/>
      <c r="F140" s="53"/>
    </row>
    <row r="141" spans="3:6" s="13" customFormat="1" ht="13.5">
      <c r="C141" s="41"/>
      <c r="D141" s="21"/>
      <c r="E141" s="21"/>
      <c r="F141" s="53"/>
    </row>
    <row r="142" spans="3:6" s="13" customFormat="1" ht="13.5">
      <c r="C142" s="41"/>
      <c r="D142" s="21"/>
      <c r="E142" s="21"/>
      <c r="F142" s="53"/>
    </row>
    <row r="143" spans="3:6" s="13" customFormat="1" ht="13.5">
      <c r="C143" s="41"/>
      <c r="D143" s="21"/>
      <c r="E143" s="21"/>
      <c r="F143" s="53"/>
    </row>
    <row r="144" spans="3:6" s="13" customFormat="1" ht="13.5">
      <c r="C144" s="41"/>
      <c r="D144" s="21"/>
      <c r="E144" s="21"/>
      <c r="F144" s="53"/>
    </row>
    <row r="145" spans="3:6" s="13" customFormat="1" ht="13.5">
      <c r="C145" s="41"/>
      <c r="D145" s="21"/>
      <c r="E145" s="21"/>
      <c r="F145" s="53"/>
    </row>
    <row r="146" spans="3:6" s="13" customFormat="1" ht="13.5">
      <c r="C146" s="41"/>
      <c r="D146" s="21"/>
      <c r="E146" s="21"/>
      <c r="F146" s="53"/>
    </row>
    <row r="147" spans="3:6" s="13" customFormat="1" ht="13.5">
      <c r="C147" s="41"/>
      <c r="D147" s="21"/>
      <c r="E147" s="21"/>
      <c r="F147" s="53"/>
    </row>
    <row r="148" spans="3:6" s="13" customFormat="1" ht="13.5">
      <c r="C148" s="41"/>
      <c r="D148" s="21"/>
      <c r="E148" s="21"/>
      <c r="F148" s="53"/>
    </row>
    <row r="149" spans="3:6" s="13" customFormat="1" ht="13.5">
      <c r="C149" s="41"/>
      <c r="D149" s="21"/>
      <c r="E149" s="21"/>
      <c r="F149" s="53"/>
    </row>
    <row r="150" spans="3:6" s="13" customFormat="1" ht="13.5">
      <c r="C150" s="41"/>
      <c r="D150" s="21"/>
      <c r="E150" s="21"/>
      <c r="F150" s="53"/>
    </row>
    <row r="151" spans="3:6" s="13" customFormat="1" ht="13.5">
      <c r="C151" s="41"/>
      <c r="D151" s="21"/>
      <c r="E151" s="21"/>
      <c r="F151" s="53"/>
    </row>
    <row r="152" spans="3:6" s="13" customFormat="1" ht="13.5">
      <c r="C152" s="41"/>
      <c r="D152" s="21"/>
      <c r="E152" s="21"/>
      <c r="F152" s="53"/>
    </row>
    <row r="153" spans="3:6" s="13" customFormat="1" ht="13.5">
      <c r="C153" s="41"/>
      <c r="D153" s="21"/>
      <c r="E153" s="21"/>
      <c r="F153" s="53"/>
    </row>
    <row r="154" spans="3:6" s="13" customFormat="1" ht="13.5">
      <c r="C154" s="41"/>
      <c r="D154" s="21"/>
      <c r="E154" s="21"/>
      <c r="F154" s="53"/>
    </row>
    <row r="155" spans="3:6" s="13" customFormat="1" ht="13.5">
      <c r="C155" s="41"/>
      <c r="D155" s="21"/>
      <c r="E155" s="21"/>
      <c r="F155" s="53"/>
    </row>
    <row r="156" spans="3:6" s="13" customFormat="1" ht="13.5">
      <c r="C156" s="41"/>
      <c r="D156" s="21"/>
      <c r="E156" s="21"/>
      <c r="F156" s="53"/>
    </row>
    <row r="157" spans="3:6" s="13" customFormat="1" ht="13.5">
      <c r="C157" s="41"/>
      <c r="D157" s="21"/>
      <c r="E157" s="21"/>
      <c r="F157" s="53"/>
    </row>
    <row r="158" spans="3:6" s="13" customFormat="1" ht="13.5">
      <c r="C158" s="41"/>
      <c r="D158" s="21"/>
      <c r="E158" s="21"/>
      <c r="F158" s="53"/>
    </row>
    <row r="159" spans="3:6" s="13" customFormat="1" ht="13.5">
      <c r="C159" s="41"/>
      <c r="D159" s="21"/>
      <c r="E159" s="21"/>
      <c r="F159" s="53"/>
    </row>
    <row r="160" spans="3:6" s="13" customFormat="1" ht="13.5">
      <c r="C160" s="41"/>
      <c r="D160" s="21"/>
      <c r="E160" s="21"/>
      <c r="F160" s="53"/>
    </row>
    <row r="161" spans="3:6" s="13" customFormat="1" ht="13.5">
      <c r="C161" s="41"/>
      <c r="D161" s="21"/>
      <c r="E161" s="21"/>
      <c r="F161" s="53"/>
    </row>
    <row r="162" spans="3:6" s="13" customFormat="1" ht="13.5">
      <c r="C162" s="41"/>
      <c r="D162" s="21"/>
      <c r="E162" s="21"/>
      <c r="F162" s="53"/>
    </row>
    <row r="163" spans="3:6" s="13" customFormat="1" ht="13.5">
      <c r="C163" s="41"/>
      <c r="D163" s="21"/>
      <c r="E163" s="21"/>
      <c r="F163" s="53"/>
    </row>
    <row r="164" spans="3:6" s="13" customFormat="1" ht="13.5">
      <c r="C164" s="41"/>
      <c r="D164" s="21"/>
      <c r="E164" s="21"/>
      <c r="F164" s="53"/>
    </row>
    <row r="165" spans="3:6" s="13" customFormat="1" ht="13.5">
      <c r="C165" s="41"/>
      <c r="D165" s="21"/>
      <c r="E165" s="21"/>
      <c r="F165" s="53"/>
    </row>
    <row r="166" spans="3:6" s="13" customFormat="1" ht="13.5">
      <c r="C166" s="41"/>
      <c r="D166" s="21"/>
      <c r="E166" s="21"/>
      <c r="F166" s="53"/>
    </row>
    <row r="167" spans="3:6" s="13" customFormat="1" ht="13.5">
      <c r="C167" s="41"/>
      <c r="D167" s="21"/>
      <c r="E167" s="21"/>
      <c r="F167" s="53"/>
    </row>
    <row r="168" spans="3:6" s="13" customFormat="1" ht="13.5">
      <c r="C168" s="41"/>
      <c r="D168" s="21"/>
      <c r="E168" s="21"/>
      <c r="F168" s="53"/>
    </row>
    <row r="169" spans="3:6" s="13" customFormat="1" ht="13.5">
      <c r="C169" s="41"/>
      <c r="D169" s="21"/>
      <c r="E169" s="21"/>
      <c r="F169" s="53"/>
    </row>
    <row r="170" spans="3:6" s="13" customFormat="1" ht="13.5">
      <c r="C170" s="41"/>
      <c r="D170" s="21"/>
      <c r="E170" s="21"/>
      <c r="F170" s="53"/>
    </row>
    <row r="171" spans="3:6" s="13" customFormat="1" ht="13.5">
      <c r="C171" s="41"/>
      <c r="D171" s="21"/>
      <c r="E171" s="21"/>
      <c r="F171" s="53"/>
    </row>
    <row r="172" spans="3:6" s="13" customFormat="1" ht="13.5">
      <c r="C172" s="41"/>
      <c r="D172" s="21"/>
      <c r="E172" s="21"/>
      <c r="F172" s="53"/>
    </row>
    <row r="173" spans="3:6" s="13" customFormat="1" ht="13.5">
      <c r="C173" s="41"/>
      <c r="D173" s="21"/>
      <c r="E173" s="21"/>
      <c r="F173" s="53"/>
    </row>
    <row r="174" spans="3:6" s="13" customFormat="1" ht="13.5">
      <c r="C174" s="41"/>
      <c r="D174" s="21"/>
      <c r="E174" s="21"/>
      <c r="F174" s="53"/>
    </row>
    <row r="175" spans="3:6" s="13" customFormat="1" ht="13.5">
      <c r="C175" s="41"/>
      <c r="D175" s="21"/>
      <c r="E175" s="21"/>
      <c r="F175" s="53"/>
    </row>
    <row r="176" spans="3:6" s="13" customFormat="1" ht="13.5">
      <c r="C176" s="41"/>
      <c r="D176" s="21"/>
      <c r="E176" s="21"/>
      <c r="F176" s="53"/>
    </row>
    <row r="177" spans="3:6" s="13" customFormat="1" ht="13.5">
      <c r="C177" s="41"/>
      <c r="D177" s="21"/>
      <c r="E177" s="21"/>
      <c r="F177" s="53"/>
    </row>
    <row r="178" spans="3:6" s="13" customFormat="1" ht="13.5">
      <c r="C178" s="41"/>
      <c r="D178" s="21"/>
      <c r="E178" s="21"/>
      <c r="F178" s="53"/>
    </row>
    <row r="179" spans="3:6" s="13" customFormat="1" ht="13.5">
      <c r="C179" s="41"/>
      <c r="D179" s="21"/>
      <c r="E179" s="21"/>
      <c r="F179" s="53"/>
    </row>
    <row r="180" spans="3:6" s="13" customFormat="1" ht="13.5">
      <c r="C180" s="41"/>
      <c r="D180" s="21"/>
      <c r="E180" s="21"/>
      <c r="F180" s="53"/>
    </row>
    <row r="181" spans="3:6" s="13" customFormat="1" ht="13.5">
      <c r="C181" s="41"/>
      <c r="D181" s="21"/>
      <c r="E181" s="21"/>
      <c r="F181" s="53"/>
    </row>
    <row r="182" spans="3:6" s="13" customFormat="1" ht="13.5">
      <c r="C182" s="41"/>
      <c r="D182" s="21"/>
      <c r="E182" s="21"/>
      <c r="F182" s="53"/>
    </row>
    <row r="183" spans="3:6" s="13" customFormat="1" ht="13.5">
      <c r="C183" s="41"/>
      <c r="D183" s="21"/>
      <c r="E183" s="21"/>
      <c r="F183" s="53"/>
    </row>
    <row r="184" spans="3:6" s="13" customFormat="1" ht="13.5">
      <c r="C184" s="41"/>
      <c r="D184" s="21"/>
      <c r="E184" s="21"/>
      <c r="F184" s="53"/>
    </row>
    <row r="185" spans="3:6" s="13" customFormat="1" ht="13.5">
      <c r="C185" s="41"/>
      <c r="D185" s="21"/>
      <c r="E185" s="21"/>
      <c r="F185" s="53"/>
    </row>
    <row r="186" spans="3:6" s="13" customFormat="1" ht="13.5">
      <c r="C186" s="41"/>
      <c r="D186" s="21"/>
      <c r="E186" s="21"/>
      <c r="F186" s="53"/>
    </row>
    <row r="187" spans="3:6" s="13" customFormat="1" ht="13.5">
      <c r="C187" s="41"/>
      <c r="D187" s="21"/>
      <c r="E187" s="21"/>
      <c r="F187" s="53"/>
    </row>
    <row r="188" spans="3:6" s="13" customFormat="1" ht="13.5">
      <c r="C188" s="41"/>
      <c r="D188" s="21"/>
      <c r="E188" s="21"/>
      <c r="F188" s="53"/>
    </row>
    <row r="189" spans="3:6" s="13" customFormat="1" ht="13.5">
      <c r="C189" s="41"/>
      <c r="D189" s="21"/>
      <c r="E189" s="21"/>
      <c r="F189" s="53"/>
    </row>
    <row r="190" spans="3:6" s="13" customFormat="1" ht="13.5">
      <c r="C190" s="41"/>
      <c r="D190" s="21"/>
      <c r="E190" s="21"/>
      <c r="F190" s="53"/>
    </row>
    <row r="191" spans="3:6" s="13" customFormat="1" ht="13.5">
      <c r="C191" s="41"/>
      <c r="D191" s="21"/>
      <c r="E191" s="21"/>
      <c r="F191" s="53"/>
    </row>
    <row r="192" spans="3:6" s="13" customFormat="1" ht="13.5">
      <c r="C192" s="41"/>
      <c r="D192" s="21"/>
      <c r="E192" s="21"/>
      <c r="F192" s="53"/>
    </row>
    <row r="193" spans="3:6" s="13" customFormat="1" ht="13.5">
      <c r="C193" s="41"/>
      <c r="D193" s="21"/>
      <c r="E193" s="21"/>
      <c r="F193" s="53"/>
    </row>
    <row r="194" spans="3:6" s="13" customFormat="1" ht="13.5">
      <c r="C194" s="41"/>
      <c r="D194" s="21"/>
      <c r="E194" s="21"/>
      <c r="F194" s="53"/>
    </row>
    <row r="195" spans="3:6" s="13" customFormat="1" ht="13.5">
      <c r="C195" s="41"/>
      <c r="D195" s="21"/>
      <c r="E195" s="21"/>
      <c r="F195" s="53"/>
    </row>
    <row r="196" spans="3:6" s="13" customFormat="1" ht="13.5">
      <c r="C196" s="41"/>
      <c r="D196" s="21"/>
      <c r="E196" s="21"/>
      <c r="F196" s="53"/>
    </row>
    <row r="197" spans="3:6" s="13" customFormat="1" ht="13.5">
      <c r="C197" s="41"/>
      <c r="D197" s="21"/>
      <c r="E197" s="21"/>
      <c r="F197" s="53"/>
    </row>
    <row r="198" spans="3:6" s="13" customFormat="1" ht="13.5">
      <c r="C198" s="41"/>
      <c r="D198" s="21"/>
      <c r="E198" s="21"/>
      <c r="F198" s="53"/>
    </row>
    <row r="199" spans="3:6" s="13" customFormat="1" ht="13.5">
      <c r="C199" s="41"/>
      <c r="D199" s="21"/>
      <c r="E199" s="21"/>
      <c r="F199" s="53"/>
    </row>
    <row r="200" spans="3:6" s="13" customFormat="1" ht="13.5">
      <c r="C200" s="41"/>
      <c r="D200" s="21"/>
      <c r="E200" s="21"/>
      <c r="F200" s="53"/>
    </row>
    <row r="201" spans="3:6" s="13" customFormat="1" ht="13.5">
      <c r="C201" s="41"/>
      <c r="D201" s="21"/>
      <c r="E201" s="21"/>
      <c r="F201" s="53"/>
    </row>
    <row r="202" spans="3:6" s="13" customFormat="1" ht="13.5">
      <c r="C202" s="41"/>
      <c r="D202" s="21"/>
      <c r="E202" s="21"/>
      <c r="F202" s="53"/>
    </row>
    <row r="203" spans="3:6" s="13" customFormat="1" ht="13.5">
      <c r="C203" s="41"/>
      <c r="D203" s="21"/>
      <c r="E203" s="21"/>
      <c r="F203" s="53"/>
    </row>
    <row r="204" spans="3:6" s="13" customFormat="1" ht="13.5">
      <c r="C204" s="41"/>
      <c r="D204" s="21"/>
      <c r="E204" s="21"/>
      <c r="F204" s="53"/>
    </row>
    <row r="205" spans="3:6" s="13" customFormat="1" ht="13.5">
      <c r="C205" s="41"/>
      <c r="D205" s="21"/>
      <c r="E205" s="21"/>
      <c r="F205" s="53"/>
    </row>
    <row r="206" spans="3:6" s="13" customFormat="1" ht="13.5">
      <c r="C206" s="41"/>
      <c r="D206" s="21"/>
      <c r="E206" s="21"/>
      <c r="F206" s="53"/>
    </row>
    <row r="207" spans="3:6" s="13" customFormat="1" ht="13.5">
      <c r="C207" s="41"/>
      <c r="D207" s="21"/>
      <c r="E207" s="21"/>
      <c r="F207" s="53"/>
    </row>
    <row r="208" spans="3:6" s="13" customFormat="1" ht="13.5">
      <c r="C208" s="41"/>
      <c r="D208" s="21"/>
      <c r="E208" s="21"/>
      <c r="F208" s="53"/>
    </row>
    <row r="209" spans="3:6" s="13" customFormat="1" ht="13.5">
      <c r="C209" s="41"/>
      <c r="D209" s="21"/>
      <c r="E209" s="21"/>
      <c r="F209" s="53"/>
    </row>
    <row r="210" spans="3:6" s="13" customFormat="1" ht="13.5">
      <c r="C210" s="41"/>
      <c r="D210" s="21"/>
      <c r="E210" s="21"/>
      <c r="F210" s="53"/>
    </row>
    <row r="211" spans="3:6" s="13" customFormat="1" ht="13.5">
      <c r="C211" s="41"/>
      <c r="D211" s="21"/>
      <c r="E211" s="21"/>
      <c r="F211" s="53"/>
    </row>
    <row r="212" spans="3:6" s="13" customFormat="1" ht="13.5">
      <c r="C212" s="41"/>
      <c r="D212" s="21"/>
      <c r="E212" s="21"/>
      <c r="F212" s="53"/>
    </row>
    <row r="213" spans="3:6" s="13" customFormat="1" ht="13.5">
      <c r="C213" s="41"/>
      <c r="D213" s="21"/>
      <c r="E213" s="21"/>
      <c r="F213" s="53"/>
    </row>
    <row r="214" spans="3:6" s="13" customFormat="1" ht="13.5">
      <c r="C214" s="41"/>
      <c r="D214" s="21"/>
      <c r="E214" s="21"/>
      <c r="F214" s="53"/>
    </row>
    <row r="215" spans="3:6" s="13" customFormat="1" ht="13.5">
      <c r="C215" s="41"/>
      <c r="D215" s="21"/>
      <c r="E215" s="21"/>
      <c r="F215" s="53"/>
    </row>
    <row r="216" spans="3:6" s="13" customFormat="1" ht="13.5">
      <c r="C216" s="41"/>
      <c r="D216" s="21"/>
      <c r="E216" s="21"/>
      <c r="F216" s="53"/>
    </row>
    <row r="217" spans="3:6" s="13" customFormat="1" ht="13.5">
      <c r="C217" s="41"/>
      <c r="D217" s="21"/>
      <c r="E217" s="21"/>
      <c r="F217" s="53"/>
    </row>
    <row r="218" spans="3:6" s="13" customFormat="1" ht="13.5">
      <c r="C218" s="41"/>
      <c r="D218" s="21"/>
      <c r="E218" s="21"/>
      <c r="F218" s="53"/>
    </row>
    <row r="219" spans="3:6" s="13" customFormat="1" ht="13.5">
      <c r="C219" s="41"/>
      <c r="D219" s="21"/>
      <c r="E219" s="21"/>
      <c r="F219" s="53"/>
    </row>
    <row r="220" spans="3:6" s="13" customFormat="1" ht="13.5">
      <c r="C220" s="41"/>
      <c r="D220" s="21"/>
      <c r="E220" s="21"/>
      <c r="F220" s="53"/>
    </row>
    <row r="221" spans="3:6" s="13" customFormat="1" ht="13.5">
      <c r="C221" s="41"/>
      <c r="D221" s="21"/>
      <c r="E221" s="21"/>
      <c r="F221" s="53"/>
    </row>
    <row r="222" spans="3:6" s="13" customFormat="1" ht="13.5">
      <c r="C222" s="41"/>
      <c r="D222" s="21"/>
      <c r="E222" s="21"/>
      <c r="F222" s="53"/>
    </row>
    <row r="223" spans="3:6" s="13" customFormat="1" ht="13.5">
      <c r="C223" s="41"/>
      <c r="D223" s="21"/>
      <c r="E223" s="21"/>
      <c r="F223" s="53"/>
    </row>
    <row r="224" spans="3:6" s="13" customFormat="1" ht="13.5">
      <c r="C224" s="41"/>
      <c r="D224" s="21"/>
      <c r="E224" s="21"/>
      <c r="F224" s="53"/>
    </row>
    <row r="225" spans="3:6" s="13" customFormat="1" ht="13.5">
      <c r="C225" s="41"/>
      <c r="D225" s="21"/>
      <c r="E225" s="21"/>
      <c r="F225" s="53"/>
    </row>
    <row r="226" spans="3:6" s="13" customFormat="1" ht="13.5">
      <c r="C226" s="41"/>
      <c r="D226" s="21"/>
      <c r="E226" s="21"/>
      <c r="F226" s="53"/>
    </row>
    <row r="227" spans="3:6" s="13" customFormat="1" ht="13.5">
      <c r="C227" s="41"/>
      <c r="D227" s="21"/>
      <c r="E227" s="21"/>
      <c r="F227" s="53"/>
    </row>
    <row r="228" spans="3:6" s="13" customFormat="1" ht="13.5">
      <c r="C228" s="41"/>
      <c r="D228" s="21"/>
      <c r="E228" s="21"/>
      <c r="F228" s="53"/>
    </row>
    <row r="229" spans="3:6" s="13" customFormat="1" ht="13.5">
      <c r="C229" s="41"/>
      <c r="D229" s="21"/>
      <c r="E229" s="21"/>
      <c r="F229" s="53"/>
    </row>
    <row r="230" spans="3:6" s="13" customFormat="1" ht="13.5">
      <c r="C230" s="41"/>
      <c r="D230" s="21"/>
      <c r="E230" s="21"/>
      <c r="F230" s="53"/>
    </row>
    <row r="231" spans="3:6" s="13" customFormat="1" ht="13.5">
      <c r="C231" s="41"/>
      <c r="D231" s="21"/>
      <c r="E231" s="21"/>
      <c r="F231" s="53"/>
    </row>
    <row r="232" spans="3:6" s="13" customFormat="1" ht="13.5">
      <c r="C232" s="41"/>
      <c r="D232" s="21"/>
      <c r="E232" s="21"/>
      <c r="F232" s="53"/>
    </row>
    <row r="233" spans="3:6" s="13" customFormat="1" ht="13.5">
      <c r="C233" s="41"/>
      <c r="D233" s="21"/>
      <c r="E233" s="21"/>
      <c r="F233" s="53"/>
    </row>
    <row r="234" spans="3:6" s="13" customFormat="1" ht="13.5">
      <c r="C234" s="41"/>
      <c r="D234" s="21"/>
      <c r="E234" s="21"/>
      <c r="F234" s="53"/>
    </row>
    <row r="235" spans="3:6" s="13" customFormat="1" ht="13.5">
      <c r="C235" s="41"/>
      <c r="D235" s="21"/>
      <c r="E235" s="21"/>
      <c r="F235" s="53"/>
    </row>
    <row r="236" spans="3:6" s="13" customFormat="1" ht="13.5">
      <c r="C236" s="41"/>
      <c r="D236" s="21"/>
      <c r="E236" s="21"/>
      <c r="F236" s="53"/>
    </row>
    <row r="237" spans="3:6" s="13" customFormat="1" ht="13.5">
      <c r="C237" s="41"/>
      <c r="D237" s="21"/>
      <c r="E237" s="21"/>
      <c r="F237" s="53"/>
    </row>
    <row r="238" spans="3:6" s="13" customFormat="1" ht="13.5">
      <c r="C238" s="41"/>
      <c r="D238" s="21"/>
      <c r="E238" s="21"/>
      <c r="F238" s="53"/>
    </row>
    <row r="239" spans="3:6" s="13" customFormat="1" ht="13.5">
      <c r="C239" s="41"/>
      <c r="D239" s="21"/>
      <c r="E239" s="21"/>
      <c r="F239" s="53"/>
    </row>
    <row r="240" spans="3:6" s="13" customFormat="1" ht="13.5">
      <c r="C240" s="41"/>
      <c r="D240" s="21"/>
      <c r="E240" s="21"/>
      <c r="F240" s="53"/>
    </row>
    <row r="241" spans="3:6" s="13" customFormat="1" ht="13.5">
      <c r="C241" s="41"/>
      <c r="D241" s="21"/>
      <c r="E241" s="21"/>
      <c r="F241" s="53"/>
    </row>
    <row r="242" spans="3:6" s="13" customFormat="1" ht="13.5">
      <c r="C242" s="41"/>
      <c r="D242" s="21"/>
      <c r="E242" s="21"/>
      <c r="F242" s="53"/>
    </row>
    <row r="243" spans="3:6" s="13" customFormat="1" ht="13.5">
      <c r="C243" s="41"/>
      <c r="D243" s="21"/>
      <c r="E243" s="21"/>
      <c r="F243" s="53"/>
    </row>
    <row r="244" spans="3:6" s="13" customFormat="1" ht="13.5">
      <c r="C244" s="41"/>
      <c r="D244" s="21"/>
      <c r="E244" s="21"/>
      <c r="F244" s="53"/>
    </row>
    <row r="245" spans="3:6" s="13" customFormat="1" ht="13.5">
      <c r="C245" s="41"/>
      <c r="D245" s="21"/>
      <c r="E245" s="21"/>
      <c r="F245" s="53"/>
    </row>
    <row r="246" spans="3:6" s="13" customFormat="1" ht="13.5">
      <c r="C246" s="41"/>
      <c r="D246" s="21"/>
      <c r="E246" s="21"/>
      <c r="F246" s="53"/>
    </row>
    <row r="247" spans="3:6" s="13" customFormat="1" ht="13.5">
      <c r="C247" s="41"/>
      <c r="D247" s="21"/>
      <c r="E247" s="21"/>
      <c r="F247" s="53"/>
    </row>
    <row r="248" spans="3:6" s="13" customFormat="1" ht="13.5">
      <c r="C248" s="41"/>
      <c r="D248" s="21"/>
      <c r="E248" s="21"/>
      <c r="F248" s="53"/>
    </row>
    <row r="249" spans="3:6" s="13" customFormat="1" ht="13.5">
      <c r="C249" s="41"/>
      <c r="D249" s="21"/>
      <c r="E249" s="21"/>
      <c r="F249" s="53"/>
    </row>
    <row r="250" spans="3:6" s="13" customFormat="1" ht="13.5">
      <c r="C250" s="41"/>
      <c r="D250" s="21"/>
      <c r="E250" s="21"/>
      <c r="F250" s="53"/>
    </row>
    <row r="251" spans="3:6" s="13" customFormat="1" ht="13.5">
      <c r="C251" s="41"/>
      <c r="D251" s="21"/>
      <c r="E251" s="21"/>
      <c r="F251" s="53"/>
    </row>
    <row r="252" spans="3:6" s="13" customFormat="1" ht="13.5">
      <c r="C252" s="41"/>
      <c r="D252" s="21"/>
      <c r="E252" s="21"/>
      <c r="F252" s="53"/>
    </row>
    <row r="253" spans="3:6" s="13" customFormat="1" ht="13.5">
      <c r="C253" s="41"/>
      <c r="D253" s="21"/>
      <c r="E253" s="21"/>
      <c r="F253" s="53"/>
    </row>
    <row r="254" spans="3:6" s="13" customFormat="1" ht="13.5">
      <c r="C254" s="41"/>
      <c r="D254" s="21"/>
      <c r="E254" s="21"/>
      <c r="F254" s="53"/>
    </row>
    <row r="255" spans="3:6" s="13" customFormat="1" ht="13.5">
      <c r="C255" s="41"/>
      <c r="D255" s="21"/>
      <c r="E255" s="21"/>
      <c r="F255" s="53"/>
    </row>
    <row r="256" spans="3:6" s="13" customFormat="1" ht="13.5">
      <c r="C256" s="41"/>
      <c r="D256" s="21"/>
      <c r="E256" s="21"/>
      <c r="F256" s="53"/>
    </row>
    <row r="257" spans="3:6" s="13" customFormat="1" ht="13.5">
      <c r="C257" s="41"/>
      <c r="D257" s="21"/>
      <c r="E257" s="21"/>
      <c r="F257" s="53"/>
    </row>
    <row r="258" spans="3:6" s="13" customFormat="1" ht="13.5">
      <c r="C258" s="41"/>
      <c r="D258" s="21"/>
      <c r="E258" s="21"/>
      <c r="F258" s="53"/>
    </row>
    <row r="259" spans="3:6" s="13" customFormat="1" ht="13.5">
      <c r="C259" s="41"/>
      <c r="D259" s="21"/>
      <c r="E259" s="21"/>
      <c r="F259" s="53"/>
    </row>
    <row r="260" spans="3:6" s="13" customFormat="1" ht="13.5">
      <c r="C260" s="41"/>
      <c r="D260" s="21"/>
      <c r="E260" s="21"/>
      <c r="F260" s="53"/>
    </row>
    <row r="261" spans="3:6" s="13" customFormat="1" ht="13.5">
      <c r="C261" s="41"/>
      <c r="D261" s="21"/>
      <c r="E261" s="21"/>
      <c r="F261" s="53"/>
    </row>
    <row r="262" spans="3:6" s="13" customFormat="1" ht="13.5">
      <c r="C262" s="41"/>
      <c r="D262" s="21"/>
      <c r="E262" s="21"/>
      <c r="F262" s="53"/>
    </row>
    <row r="263" spans="3:6" s="13" customFormat="1" ht="13.5">
      <c r="C263" s="41"/>
      <c r="D263" s="21"/>
      <c r="E263" s="21"/>
      <c r="F263" s="53"/>
    </row>
    <row r="264" spans="3:6" s="13" customFormat="1" ht="13.5">
      <c r="C264" s="41"/>
      <c r="D264" s="21"/>
      <c r="E264" s="21"/>
      <c r="F264" s="53"/>
    </row>
    <row r="265" spans="3:6" s="13" customFormat="1" ht="13.5">
      <c r="C265" s="41"/>
      <c r="D265" s="21"/>
      <c r="E265" s="21"/>
      <c r="F265" s="53"/>
    </row>
    <row r="266" spans="3:6" s="13" customFormat="1" ht="13.5">
      <c r="C266" s="41"/>
      <c r="D266" s="21"/>
      <c r="E266" s="21"/>
      <c r="F266" s="53"/>
    </row>
    <row r="267" spans="3:6" s="13" customFormat="1" ht="13.5">
      <c r="C267" s="41"/>
      <c r="D267" s="21"/>
      <c r="E267" s="21"/>
      <c r="F267" s="53"/>
    </row>
    <row r="268" spans="3:6" s="13" customFormat="1" ht="13.5">
      <c r="C268" s="41"/>
      <c r="D268" s="21"/>
      <c r="E268" s="21"/>
      <c r="F268" s="53"/>
    </row>
    <row r="269" spans="3:6" s="13" customFormat="1" ht="13.5">
      <c r="C269" s="41"/>
      <c r="D269" s="21"/>
      <c r="E269" s="21"/>
      <c r="F269" s="53"/>
    </row>
    <row r="270" spans="3:6" s="13" customFormat="1" ht="13.5">
      <c r="C270" s="41"/>
      <c r="D270" s="21"/>
      <c r="E270" s="21"/>
      <c r="F270" s="53"/>
    </row>
    <row r="271" spans="3:6" s="13" customFormat="1" ht="13.5">
      <c r="C271" s="41"/>
      <c r="D271" s="21"/>
      <c r="E271" s="21"/>
      <c r="F271" s="53"/>
    </row>
    <row r="272" spans="3:6" s="13" customFormat="1" ht="13.5">
      <c r="C272" s="41"/>
      <c r="D272" s="21"/>
      <c r="E272" s="21"/>
      <c r="F272" s="53"/>
    </row>
    <row r="273" spans="3:6" s="13" customFormat="1" ht="13.5">
      <c r="C273" s="41"/>
      <c r="D273" s="21"/>
      <c r="E273" s="21"/>
      <c r="F273" s="53"/>
    </row>
    <row r="274" spans="3:6" s="13" customFormat="1" ht="13.5">
      <c r="C274" s="41"/>
      <c r="D274" s="21"/>
      <c r="E274" s="21"/>
      <c r="F274" s="53"/>
    </row>
    <row r="275" spans="3:6" s="13" customFormat="1" ht="13.5">
      <c r="C275" s="41"/>
      <c r="D275" s="21"/>
      <c r="E275" s="21"/>
      <c r="F275" s="53"/>
    </row>
    <row r="276" spans="3:6" s="13" customFormat="1" ht="13.5">
      <c r="C276" s="41"/>
      <c r="D276" s="21"/>
      <c r="E276" s="21"/>
      <c r="F276" s="53"/>
    </row>
    <row r="277" spans="3:6" s="13" customFormat="1" ht="13.5">
      <c r="C277" s="41"/>
      <c r="D277" s="21"/>
      <c r="E277" s="21"/>
      <c r="F277" s="53"/>
    </row>
    <row r="278" spans="3:6" s="13" customFormat="1" ht="13.5">
      <c r="C278" s="41"/>
      <c r="D278" s="21"/>
      <c r="E278" s="21"/>
      <c r="F278" s="53"/>
    </row>
    <row r="279" spans="3:6" s="13" customFormat="1" ht="13.5">
      <c r="C279" s="41"/>
      <c r="D279" s="21"/>
      <c r="E279" s="21"/>
      <c r="F279" s="53"/>
    </row>
    <row r="280" spans="3:6" s="13" customFormat="1" ht="13.5">
      <c r="C280" s="41"/>
      <c r="D280" s="21"/>
      <c r="E280" s="21"/>
      <c r="F280" s="53"/>
    </row>
    <row r="281" spans="3:6" s="13" customFormat="1" ht="13.5">
      <c r="C281" s="41"/>
      <c r="D281" s="21"/>
      <c r="E281" s="21"/>
      <c r="F281" s="53"/>
    </row>
    <row r="282" spans="3:6" s="13" customFormat="1" ht="13.5">
      <c r="C282" s="41"/>
      <c r="D282" s="21"/>
      <c r="E282" s="21"/>
      <c r="F282" s="53"/>
    </row>
    <row r="283" spans="3:6" s="13" customFormat="1" ht="13.5">
      <c r="C283" s="41"/>
      <c r="D283" s="21"/>
      <c r="E283" s="21"/>
      <c r="F283" s="53"/>
    </row>
    <row r="284" spans="3:6" s="13" customFormat="1" ht="13.5">
      <c r="C284" s="41"/>
      <c r="D284" s="21"/>
      <c r="E284" s="21"/>
      <c r="F284" s="53"/>
    </row>
    <row r="285" spans="3:6" s="13" customFormat="1" ht="13.5">
      <c r="C285" s="41"/>
      <c r="D285" s="21"/>
      <c r="E285" s="21"/>
      <c r="F285" s="53"/>
    </row>
    <row r="286" spans="3:6" s="13" customFormat="1" ht="13.5">
      <c r="C286" s="41"/>
      <c r="D286" s="21"/>
      <c r="E286" s="21"/>
      <c r="F286" s="53"/>
    </row>
    <row r="287" spans="3:6" s="13" customFormat="1" ht="13.5">
      <c r="C287" s="41"/>
      <c r="D287" s="21"/>
      <c r="E287" s="21"/>
      <c r="F287" s="53"/>
    </row>
    <row r="288" spans="3:6" s="13" customFormat="1" ht="13.5">
      <c r="C288" s="41"/>
      <c r="D288" s="21"/>
      <c r="E288" s="21"/>
      <c r="F288" s="53"/>
    </row>
    <row r="289" spans="3:6" s="13" customFormat="1" ht="13.5">
      <c r="C289" s="41"/>
      <c r="D289" s="21"/>
      <c r="E289" s="21"/>
      <c r="F289" s="53"/>
    </row>
    <row r="290" spans="3:6" s="13" customFormat="1" ht="13.5">
      <c r="C290" s="41"/>
      <c r="D290" s="21"/>
      <c r="E290" s="21"/>
      <c r="F290" s="53"/>
    </row>
    <row r="291" spans="3:6" s="13" customFormat="1" ht="13.5">
      <c r="C291" s="41"/>
      <c r="D291" s="21"/>
      <c r="E291" s="21"/>
      <c r="F291" s="53"/>
    </row>
    <row r="292" spans="3:6" s="13" customFormat="1" ht="13.5">
      <c r="C292" s="41"/>
      <c r="D292" s="21"/>
      <c r="E292" s="21"/>
      <c r="F292" s="53"/>
    </row>
    <row r="293" spans="3:6" s="13" customFormat="1" ht="13.5">
      <c r="C293" s="41"/>
      <c r="D293" s="21"/>
      <c r="E293" s="21"/>
      <c r="F293" s="53"/>
    </row>
    <row r="294" spans="3:6" s="13" customFormat="1" ht="13.5">
      <c r="C294" s="41"/>
      <c r="D294" s="21"/>
      <c r="E294" s="21"/>
      <c r="F294" s="53"/>
    </row>
    <row r="295" spans="3:6" s="13" customFormat="1" ht="13.5">
      <c r="C295" s="41"/>
      <c r="D295" s="21"/>
      <c r="E295" s="21"/>
      <c r="F295" s="53"/>
    </row>
    <row r="296" spans="3:6" s="13" customFormat="1" ht="13.5">
      <c r="C296" s="41"/>
      <c r="D296" s="21"/>
      <c r="E296" s="21"/>
      <c r="F296" s="53"/>
    </row>
    <row r="297" spans="3:6" ht="13.5">
      <c r="C297" s="44"/>
      <c r="F297" s="54"/>
    </row>
    <row r="298" spans="3:6" ht="13.5">
      <c r="C298" s="44"/>
      <c r="F298" s="54"/>
    </row>
    <row r="299" spans="3:6" ht="13.5">
      <c r="C299" s="44"/>
      <c r="F299" s="54"/>
    </row>
    <row r="300" spans="3:6" ht="13.5">
      <c r="C300" s="44"/>
      <c r="F300" s="54"/>
    </row>
    <row r="301" spans="3:6" ht="13.5">
      <c r="C301" s="44"/>
      <c r="F301" s="54"/>
    </row>
    <row r="302" spans="3:6" ht="13.5">
      <c r="C302" s="44"/>
      <c r="F302" s="54"/>
    </row>
    <row r="303" spans="3:6" ht="13.5">
      <c r="C303" s="44"/>
      <c r="F303" s="54"/>
    </row>
    <row r="304" spans="3:6" ht="13.5">
      <c r="C304" s="44"/>
      <c r="F304" s="54"/>
    </row>
    <row r="305" spans="3:6" ht="13.5">
      <c r="C305" s="44"/>
      <c r="F305" s="54"/>
    </row>
    <row r="306" spans="3:6" ht="13.5">
      <c r="C306" s="44"/>
      <c r="F306" s="54"/>
    </row>
    <row r="307" spans="3:6" ht="13.5">
      <c r="C307" s="44"/>
      <c r="F307" s="54"/>
    </row>
    <row r="308" spans="3:6" ht="13.5">
      <c r="C308" s="44"/>
      <c r="F308" s="54"/>
    </row>
    <row r="309" spans="3:6" ht="13.5">
      <c r="C309" s="44"/>
      <c r="F309" s="54"/>
    </row>
    <row r="310" spans="3:6" ht="13.5">
      <c r="C310" s="44"/>
      <c r="F310" s="54"/>
    </row>
    <row r="311" spans="3:6" ht="13.5">
      <c r="C311" s="44"/>
      <c r="F311" s="54"/>
    </row>
    <row r="312" spans="3:6" ht="13.5">
      <c r="C312" s="44"/>
      <c r="F312" s="54"/>
    </row>
    <row r="313" spans="3:6" ht="13.5">
      <c r="C313" s="44"/>
      <c r="F313" s="54"/>
    </row>
    <row r="314" spans="3:6" ht="13.5">
      <c r="C314" s="44"/>
      <c r="F314" s="54"/>
    </row>
    <row r="315" spans="3:6" ht="13.5">
      <c r="C315" s="44"/>
      <c r="F315" s="54"/>
    </row>
    <row r="316" spans="3:6" ht="13.5">
      <c r="C316" s="44"/>
      <c r="F316" s="54"/>
    </row>
    <row r="317" spans="3:6" ht="13.5">
      <c r="C317" s="44"/>
      <c r="F317" s="54"/>
    </row>
    <row r="318" spans="3:6" ht="13.5">
      <c r="C318" s="44"/>
      <c r="F318" s="54"/>
    </row>
    <row r="319" spans="3:6" ht="13.5">
      <c r="C319" s="44"/>
      <c r="F319" s="54"/>
    </row>
    <row r="320" spans="3:6" ht="13.5">
      <c r="C320" s="44"/>
      <c r="F320" s="54"/>
    </row>
    <row r="321" spans="3:6" ht="13.5">
      <c r="C321" s="44"/>
      <c r="F321" s="54"/>
    </row>
    <row r="322" spans="3:6" ht="13.5">
      <c r="C322" s="44"/>
      <c r="F322" s="54"/>
    </row>
    <row r="323" spans="3:6" ht="13.5">
      <c r="C323" s="44"/>
      <c r="F323" s="54"/>
    </row>
    <row r="324" spans="3:6" ht="13.5">
      <c r="C324" s="44"/>
      <c r="F324" s="54"/>
    </row>
    <row r="325" spans="3:6" ht="13.5">
      <c r="C325" s="44"/>
      <c r="F325" s="54"/>
    </row>
    <row r="326" spans="3:6" ht="13.5">
      <c r="C326" s="44"/>
      <c r="F326" s="54"/>
    </row>
    <row r="327" spans="3:6" ht="13.5">
      <c r="C327" s="44"/>
      <c r="F327" s="54"/>
    </row>
    <row r="328" spans="3:6" ht="13.5">
      <c r="C328" s="44"/>
      <c r="F328" s="54"/>
    </row>
    <row r="329" spans="3:6" ht="13.5">
      <c r="C329" s="44"/>
      <c r="F329" s="54"/>
    </row>
    <row r="330" spans="3:6" ht="13.5">
      <c r="C330" s="44"/>
      <c r="F330" s="54"/>
    </row>
    <row r="331" spans="3:6" ht="13.5">
      <c r="C331" s="44"/>
      <c r="F331" s="54"/>
    </row>
    <row r="332" spans="3:6" ht="13.5">
      <c r="C332" s="44"/>
      <c r="F332" s="54"/>
    </row>
    <row r="333" spans="3:6" ht="13.5">
      <c r="C333" s="44"/>
      <c r="F333" s="54"/>
    </row>
    <row r="334" spans="3:6" ht="13.5">
      <c r="C334" s="44"/>
      <c r="F334" s="54"/>
    </row>
    <row r="335" spans="3:6" ht="13.5">
      <c r="C335" s="44"/>
      <c r="F335" s="54"/>
    </row>
    <row r="336" spans="3:6" ht="13.5">
      <c r="C336" s="44"/>
      <c r="F336" s="54"/>
    </row>
    <row r="337" spans="3:6" ht="13.5">
      <c r="C337" s="44"/>
      <c r="F337" s="54"/>
    </row>
    <row r="338" spans="3:6" ht="13.5">
      <c r="C338" s="44"/>
      <c r="F338" s="54"/>
    </row>
    <row r="339" spans="3:6" ht="13.5">
      <c r="C339" s="44"/>
      <c r="F339" s="54"/>
    </row>
    <row r="340" spans="3:6" ht="13.5">
      <c r="C340" s="44"/>
      <c r="F340" s="54"/>
    </row>
    <row r="341" spans="3:6" ht="13.5">
      <c r="C341" s="44"/>
      <c r="F341" s="54"/>
    </row>
    <row r="342" spans="3:6" ht="13.5">
      <c r="C342" s="44"/>
      <c r="F342" s="54"/>
    </row>
    <row r="343" spans="3:6" ht="13.5">
      <c r="C343" s="44"/>
      <c r="F343" s="54"/>
    </row>
    <row r="344" spans="3:6" ht="13.5">
      <c r="C344" s="44"/>
      <c r="F344" s="54"/>
    </row>
    <row r="345" spans="3:6" ht="13.5">
      <c r="C345" s="44"/>
      <c r="F345" s="54"/>
    </row>
    <row r="346" spans="3:6" ht="13.5">
      <c r="C346" s="44"/>
      <c r="F346" s="54"/>
    </row>
    <row r="347" spans="3:6" ht="13.5">
      <c r="C347" s="44"/>
      <c r="F347" s="54"/>
    </row>
    <row r="348" spans="3:6" ht="13.5">
      <c r="C348" s="44"/>
      <c r="F348" s="54"/>
    </row>
    <row r="349" spans="3:6" ht="13.5">
      <c r="C349" s="44"/>
      <c r="F349" s="54"/>
    </row>
    <row r="350" spans="3:6" ht="13.5">
      <c r="C350" s="44"/>
      <c r="F350" s="54"/>
    </row>
    <row r="351" spans="3:6" ht="13.5">
      <c r="C351" s="44"/>
      <c r="F351" s="54"/>
    </row>
    <row r="352" spans="3:6" ht="13.5">
      <c r="C352" s="44"/>
      <c r="F352" s="54"/>
    </row>
    <row r="353" spans="3:6" ht="13.5">
      <c r="C353" s="44"/>
      <c r="F353" s="54"/>
    </row>
    <row r="354" spans="3:6" ht="13.5">
      <c r="C354" s="44"/>
      <c r="F354" s="54"/>
    </row>
    <row r="355" spans="3:6" ht="13.5">
      <c r="C355" s="44"/>
      <c r="F355" s="54"/>
    </row>
    <row r="356" spans="3:6" ht="13.5">
      <c r="C356" s="44"/>
      <c r="F356" s="54"/>
    </row>
    <row r="357" spans="3:6" ht="13.5">
      <c r="C357" s="44"/>
      <c r="F357" s="54"/>
    </row>
    <row r="358" spans="3:6" ht="13.5">
      <c r="C358" s="44"/>
      <c r="F358" s="54"/>
    </row>
    <row r="359" spans="3:6" ht="13.5">
      <c r="C359" s="44"/>
      <c r="F359" s="54"/>
    </row>
    <row r="360" spans="3:6" ht="13.5">
      <c r="C360" s="44"/>
      <c r="F360" s="54"/>
    </row>
    <row r="361" spans="3:6" ht="13.5">
      <c r="C361" s="44"/>
      <c r="F361" s="54"/>
    </row>
    <row r="362" spans="3:6" ht="13.5">
      <c r="C362" s="44"/>
      <c r="F362" s="54"/>
    </row>
    <row r="363" spans="3:6" ht="13.5">
      <c r="C363" s="44"/>
      <c r="F363" s="54"/>
    </row>
    <row r="364" spans="3:6" ht="13.5">
      <c r="C364" s="44"/>
      <c r="F364" s="54"/>
    </row>
    <row r="365" spans="3:6" ht="13.5">
      <c r="C365" s="44"/>
      <c r="F365" s="54"/>
    </row>
    <row r="366" spans="3:6" ht="13.5">
      <c r="C366" s="44"/>
      <c r="F366" s="54"/>
    </row>
    <row r="367" spans="3:6" ht="13.5">
      <c r="C367" s="44"/>
      <c r="F367" s="54"/>
    </row>
    <row r="368" spans="3:6" ht="13.5">
      <c r="C368" s="44"/>
      <c r="F368" s="54"/>
    </row>
    <row r="369" spans="3:6" ht="13.5">
      <c r="C369" s="44"/>
      <c r="F369" s="54"/>
    </row>
    <row r="370" spans="3:6" ht="13.5">
      <c r="C370" s="44"/>
      <c r="F370" s="54"/>
    </row>
    <row r="371" spans="3:6" ht="13.5">
      <c r="C371" s="44"/>
      <c r="F371" s="54"/>
    </row>
    <row r="372" spans="3:6" ht="13.5">
      <c r="C372" s="44"/>
      <c r="F372" s="54"/>
    </row>
    <row r="373" spans="3:6" ht="13.5">
      <c r="C373" s="44"/>
      <c r="F373" s="54"/>
    </row>
    <row r="374" spans="3:6" ht="13.5">
      <c r="C374" s="44"/>
      <c r="F374" s="54"/>
    </row>
    <row r="375" spans="3:6" ht="13.5">
      <c r="C375" s="44"/>
      <c r="F375" s="54"/>
    </row>
    <row r="376" spans="3:6" ht="13.5">
      <c r="C376" s="44"/>
      <c r="F376" s="54"/>
    </row>
    <row r="377" spans="3:6" ht="13.5">
      <c r="C377" s="44"/>
      <c r="F377" s="54"/>
    </row>
    <row r="378" spans="3:6" ht="13.5">
      <c r="C378" s="44"/>
      <c r="F378" s="54"/>
    </row>
    <row r="379" spans="3:6" ht="13.5">
      <c r="C379" s="44"/>
      <c r="F379" s="54"/>
    </row>
    <row r="380" spans="3:6" ht="13.5">
      <c r="C380" s="44"/>
      <c r="F380" s="54"/>
    </row>
    <row r="381" spans="3:6" ht="13.5">
      <c r="C381" s="44"/>
      <c r="F381" s="54"/>
    </row>
    <row r="382" spans="3:6" ht="13.5">
      <c r="C382" s="44"/>
      <c r="F382" s="54"/>
    </row>
    <row r="383" spans="3:6" ht="13.5">
      <c r="C383" s="44"/>
      <c r="F383" s="54"/>
    </row>
    <row r="384" spans="3:6" ht="13.5">
      <c r="C384" s="44"/>
      <c r="F384" s="54"/>
    </row>
    <row r="385" spans="3:6" ht="13.5">
      <c r="C385" s="44"/>
      <c r="F385" s="54"/>
    </row>
    <row r="386" spans="3:6" ht="13.5">
      <c r="C386" s="44"/>
      <c r="F386" s="54"/>
    </row>
    <row r="387" spans="3:6" ht="13.5">
      <c r="C387" s="44"/>
      <c r="F387" s="54"/>
    </row>
    <row r="388" spans="3:6" ht="13.5">
      <c r="C388" s="44"/>
      <c r="F388" s="54"/>
    </row>
    <row r="389" spans="3:6" ht="13.5">
      <c r="C389" s="44"/>
      <c r="F389" s="54"/>
    </row>
    <row r="390" spans="3:6" ht="13.5">
      <c r="C390" s="44"/>
      <c r="F390" s="54"/>
    </row>
    <row r="391" spans="3:6" ht="13.5">
      <c r="C391" s="44"/>
      <c r="F391" s="54"/>
    </row>
    <row r="392" spans="3:6" ht="13.5">
      <c r="C392" s="44"/>
      <c r="F392" s="54"/>
    </row>
    <row r="393" spans="3:6" ht="13.5">
      <c r="C393" s="44"/>
      <c r="F393" s="54"/>
    </row>
    <row r="394" spans="3:6" ht="13.5">
      <c r="C394" s="44"/>
      <c r="F394" s="54"/>
    </row>
    <row r="395" spans="3:6" ht="13.5">
      <c r="C395" s="44"/>
      <c r="F395" s="54"/>
    </row>
    <row r="396" spans="3:6" ht="13.5">
      <c r="C396" s="44"/>
      <c r="F396" s="54"/>
    </row>
    <row r="397" spans="3:6" ht="13.5">
      <c r="C397" s="44"/>
      <c r="F397" s="54"/>
    </row>
    <row r="398" spans="3:6" ht="13.5">
      <c r="C398" s="44"/>
      <c r="F398" s="54"/>
    </row>
    <row r="399" spans="3:6" ht="13.5">
      <c r="C399" s="44"/>
      <c r="F399" s="54"/>
    </row>
    <row r="400" spans="3:6" ht="13.5">
      <c r="C400" s="44"/>
      <c r="F400" s="54"/>
    </row>
    <row r="401" spans="3:6" ht="13.5">
      <c r="C401" s="44"/>
      <c r="F401" s="54"/>
    </row>
    <row r="402" spans="3:6" ht="13.5">
      <c r="C402" s="44"/>
      <c r="F402" s="54"/>
    </row>
    <row r="403" spans="3:6" ht="13.5">
      <c r="C403" s="44"/>
      <c r="F403" s="54"/>
    </row>
    <row r="404" spans="3:6" ht="13.5">
      <c r="C404" s="44"/>
      <c r="F404" s="54"/>
    </row>
    <row r="405" spans="3:6" ht="13.5">
      <c r="C405" s="44"/>
      <c r="F405" s="54"/>
    </row>
    <row r="406" spans="3:6" ht="13.5">
      <c r="C406" s="44"/>
      <c r="F406" s="54"/>
    </row>
    <row r="407" spans="3:6" ht="13.5">
      <c r="C407" s="44"/>
      <c r="F407" s="54"/>
    </row>
    <row r="408" spans="3:6" ht="13.5">
      <c r="C408" s="44"/>
      <c r="F408" s="54"/>
    </row>
    <row r="409" spans="3:6" ht="13.5">
      <c r="C409" s="44"/>
      <c r="F409" s="54"/>
    </row>
    <row r="410" spans="3:6" ht="13.5">
      <c r="C410" s="44"/>
      <c r="F410" s="54"/>
    </row>
    <row r="411" spans="3:6" ht="13.5">
      <c r="C411" s="44"/>
      <c r="F411" s="54"/>
    </row>
    <row r="412" spans="3:6" ht="13.5">
      <c r="C412" s="44"/>
      <c r="F412" s="54"/>
    </row>
    <row r="413" spans="3:6" ht="13.5">
      <c r="C413" s="44"/>
      <c r="F413" s="54"/>
    </row>
    <row r="414" spans="3:6" ht="13.5">
      <c r="C414" s="44"/>
      <c r="F414" s="54"/>
    </row>
    <row r="415" spans="3:6" ht="13.5">
      <c r="C415" s="44"/>
      <c r="F415" s="54"/>
    </row>
    <row r="416" spans="3:6" ht="13.5">
      <c r="C416" s="44"/>
      <c r="F416" s="54"/>
    </row>
    <row r="417" spans="3:6" ht="13.5">
      <c r="C417" s="44"/>
      <c r="F417" s="54"/>
    </row>
    <row r="418" spans="3:6" ht="13.5">
      <c r="C418" s="44"/>
      <c r="F418" s="54"/>
    </row>
    <row r="419" spans="3:6" ht="13.5">
      <c r="C419" s="44"/>
      <c r="F419" s="54"/>
    </row>
    <row r="420" spans="3:6" ht="13.5">
      <c r="C420" s="44"/>
      <c r="F420" s="54"/>
    </row>
    <row r="421" spans="3:6" ht="13.5">
      <c r="C421" s="44"/>
      <c r="F421" s="54"/>
    </row>
    <row r="422" spans="3:6" ht="13.5">
      <c r="C422" s="44"/>
      <c r="F422" s="54"/>
    </row>
    <row r="423" spans="3:6" ht="13.5">
      <c r="C423" s="44"/>
      <c r="F423" s="54"/>
    </row>
    <row r="424" spans="3:6" ht="13.5">
      <c r="C424" s="44"/>
      <c r="F424" s="54"/>
    </row>
    <row r="425" spans="3:6" ht="13.5">
      <c r="C425" s="44"/>
      <c r="F425" s="54"/>
    </row>
    <row r="426" spans="3:6" ht="13.5">
      <c r="C426" s="44"/>
      <c r="F426" s="54"/>
    </row>
    <row r="427" spans="3:6" ht="13.5">
      <c r="C427" s="44"/>
      <c r="F427" s="54"/>
    </row>
    <row r="428" spans="3:6" ht="13.5">
      <c r="C428" s="44"/>
      <c r="F428" s="54"/>
    </row>
    <row r="429" spans="3:6" ht="13.5">
      <c r="C429" s="44"/>
      <c r="F429" s="54"/>
    </row>
    <row r="430" spans="3:6" ht="13.5">
      <c r="C430" s="44"/>
      <c r="F430" s="54"/>
    </row>
    <row r="431" spans="3:6" ht="13.5">
      <c r="C431" s="44"/>
      <c r="F431" s="54"/>
    </row>
    <row r="432" spans="3:6" ht="13.5">
      <c r="C432" s="44"/>
      <c r="F432" s="54"/>
    </row>
    <row r="433" spans="3:6" ht="13.5">
      <c r="C433" s="44"/>
      <c r="F433" s="54"/>
    </row>
    <row r="434" spans="3:6" ht="13.5">
      <c r="C434" s="44"/>
      <c r="F434" s="54"/>
    </row>
    <row r="435" spans="3:6" ht="13.5">
      <c r="C435" s="44"/>
      <c r="F435" s="54"/>
    </row>
    <row r="436" spans="3:6" ht="13.5">
      <c r="C436" s="44"/>
      <c r="F436" s="54"/>
    </row>
    <row r="437" spans="3:6" ht="13.5">
      <c r="C437" s="44"/>
      <c r="F437" s="54"/>
    </row>
    <row r="438" spans="3:6" ht="13.5">
      <c r="C438" s="44"/>
      <c r="F438" s="54"/>
    </row>
    <row r="439" spans="3:6" ht="13.5">
      <c r="C439" s="44"/>
      <c r="F439" s="54"/>
    </row>
    <row r="440" spans="3:6" ht="13.5">
      <c r="C440" s="44"/>
      <c r="F440" s="54"/>
    </row>
    <row r="441" spans="3:6" ht="13.5">
      <c r="C441" s="44"/>
      <c r="F441" s="54"/>
    </row>
    <row r="442" spans="3:6" ht="13.5">
      <c r="C442" s="44"/>
      <c r="F442" s="54"/>
    </row>
    <row r="443" spans="3:6" ht="13.5">
      <c r="C443" s="44"/>
      <c r="F443" s="54"/>
    </row>
    <row r="444" spans="3:6" ht="13.5">
      <c r="C444" s="44"/>
      <c r="F444" s="54"/>
    </row>
    <row r="445" spans="3:6" ht="13.5">
      <c r="C445" s="44"/>
      <c r="F445" s="54"/>
    </row>
    <row r="446" spans="3:6" ht="13.5">
      <c r="C446" s="44"/>
      <c r="F446" s="54"/>
    </row>
    <row r="447" spans="3:6" ht="13.5">
      <c r="C447" s="44"/>
      <c r="F447" s="54"/>
    </row>
    <row r="448" spans="3:6" ht="13.5">
      <c r="C448" s="44"/>
      <c r="F448" s="54"/>
    </row>
    <row r="449" spans="3:6" ht="13.5">
      <c r="C449" s="44"/>
      <c r="F449" s="54"/>
    </row>
    <row r="450" spans="3:6" ht="13.5">
      <c r="C450" s="44"/>
      <c r="F450" s="54"/>
    </row>
    <row r="451" spans="3:6" ht="13.5">
      <c r="C451" s="44"/>
      <c r="F451" s="54"/>
    </row>
    <row r="452" spans="3:6" ht="13.5">
      <c r="C452" s="44"/>
      <c r="F452" s="54"/>
    </row>
    <row r="453" spans="3:6" ht="13.5">
      <c r="C453" s="44"/>
      <c r="F453" s="54"/>
    </row>
    <row r="454" spans="3:6" ht="13.5">
      <c r="C454" s="44"/>
      <c r="F454" s="54"/>
    </row>
    <row r="455" spans="3:6" ht="13.5">
      <c r="C455" s="44"/>
      <c r="F455" s="54"/>
    </row>
    <row r="456" spans="3:6" ht="13.5">
      <c r="C456" s="44"/>
      <c r="F456" s="54"/>
    </row>
    <row r="457" spans="3:6" ht="13.5">
      <c r="C457" s="44"/>
      <c r="F457" s="54"/>
    </row>
    <row r="458" spans="3:6" ht="13.5">
      <c r="C458" s="44"/>
      <c r="F458" s="54"/>
    </row>
    <row r="459" spans="3:6" ht="13.5">
      <c r="C459" s="44"/>
      <c r="F459" s="54"/>
    </row>
    <row r="460" spans="3:6" ht="13.5">
      <c r="C460" s="44"/>
      <c r="F460" s="54"/>
    </row>
    <row r="461" spans="3:6" ht="13.5">
      <c r="C461" s="44"/>
      <c r="F461" s="54"/>
    </row>
    <row r="462" spans="3:6" ht="13.5">
      <c r="C462" s="44"/>
      <c r="F462" s="54"/>
    </row>
    <row r="463" spans="3:6" ht="13.5">
      <c r="C463" s="44"/>
      <c r="F463" s="54"/>
    </row>
    <row r="464" spans="3:6" ht="13.5">
      <c r="C464" s="44"/>
      <c r="F464" s="54"/>
    </row>
    <row r="465" spans="3:6" ht="13.5">
      <c r="C465" s="44"/>
      <c r="F465" s="54"/>
    </row>
    <row r="466" spans="3:6" ht="13.5">
      <c r="C466" s="44"/>
      <c r="F466" s="54"/>
    </row>
    <row r="467" spans="3:6" ht="13.5">
      <c r="C467" s="44"/>
      <c r="F467" s="54"/>
    </row>
    <row r="468" spans="3:6" ht="13.5">
      <c r="C468" s="44"/>
      <c r="F468" s="54"/>
    </row>
    <row r="469" spans="3:6" ht="13.5">
      <c r="C469" s="44"/>
      <c r="F469" s="54"/>
    </row>
    <row r="470" spans="3:6" ht="13.5">
      <c r="C470" s="44"/>
      <c r="F470" s="54"/>
    </row>
    <row r="471" spans="3:6" ht="13.5">
      <c r="C471" s="44"/>
      <c r="F471" s="54"/>
    </row>
    <row r="472" spans="3:6" ht="13.5">
      <c r="C472" s="44"/>
      <c r="F472" s="54"/>
    </row>
    <row r="473" spans="3:6" ht="13.5">
      <c r="C473" s="44"/>
      <c r="F473" s="54"/>
    </row>
    <row r="474" spans="3:6" ht="13.5">
      <c r="C474" s="44"/>
      <c r="F474" s="54"/>
    </row>
    <row r="475" spans="3:6" ht="13.5">
      <c r="C475" s="44"/>
      <c r="F475" s="54"/>
    </row>
    <row r="476" spans="3:6" ht="13.5">
      <c r="C476" s="44"/>
      <c r="F476" s="54"/>
    </row>
    <row r="477" spans="3:6" ht="13.5">
      <c r="C477" s="44"/>
      <c r="F477" s="54"/>
    </row>
    <row r="478" spans="3:6" ht="13.5">
      <c r="C478" s="44"/>
      <c r="F478" s="54"/>
    </row>
    <row r="479" spans="3:6" ht="13.5">
      <c r="C479" s="44"/>
      <c r="F479" s="54"/>
    </row>
    <row r="480" spans="3:6" ht="13.5">
      <c r="C480" s="44"/>
      <c r="F480" s="54"/>
    </row>
    <row r="481" spans="3:6" ht="13.5">
      <c r="C481" s="44"/>
      <c r="F481" s="54"/>
    </row>
    <row r="482" spans="3:6" ht="13.5">
      <c r="C482" s="44"/>
      <c r="F482" s="54"/>
    </row>
    <row r="483" spans="3:6" ht="13.5">
      <c r="C483" s="44"/>
      <c r="F483" s="54"/>
    </row>
    <row r="484" spans="3:6" ht="13.5">
      <c r="C484" s="44"/>
      <c r="F484" s="54"/>
    </row>
    <row r="485" spans="3:6" ht="13.5">
      <c r="C485" s="44"/>
      <c r="F485" s="54"/>
    </row>
    <row r="486" spans="3:6" ht="13.5">
      <c r="C486" s="44"/>
      <c r="F486" s="54"/>
    </row>
    <row r="487" spans="3:6" ht="13.5">
      <c r="C487" s="44"/>
      <c r="F487" s="54"/>
    </row>
    <row r="488" spans="3:6" ht="13.5">
      <c r="C488" s="44"/>
      <c r="F488" s="54"/>
    </row>
    <row r="489" spans="3:6" ht="13.5">
      <c r="C489" s="44"/>
      <c r="F489" s="54"/>
    </row>
    <row r="490" spans="3:6" ht="13.5">
      <c r="C490" s="44"/>
      <c r="F490" s="54"/>
    </row>
    <row r="491" spans="3:6" ht="13.5">
      <c r="C491" s="44"/>
      <c r="F491" s="54"/>
    </row>
    <row r="492" spans="3:6" ht="13.5">
      <c r="C492" s="44"/>
      <c r="F492" s="54"/>
    </row>
    <row r="493" spans="3:6" ht="13.5">
      <c r="C493" s="44"/>
      <c r="F493" s="54"/>
    </row>
    <row r="494" spans="3:6" ht="13.5">
      <c r="C494" s="44"/>
      <c r="F494" s="54"/>
    </row>
    <row r="495" spans="3:6" ht="13.5">
      <c r="C495" s="44"/>
      <c r="F495" s="54"/>
    </row>
    <row r="496" spans="3:6" ht="13.5">
      <c r="C496" s="44"/>
      <c r="F496" s="54"/>
    </row>
    <row r="497" spans="3:6" ht="13.5">
      <c r="C497" s="44"/>
      <c r="F497" s="54"/>
    </row>
  </sheetData>
  <sheetProtection/>
  <mergeCells count="2">
    <mergeCell ref="A3:K3"/>
    <mergeCell ref="A1:K1"/>
  </mergeCells>
  <printOptions/>
  <pageMargins left="0" right="0" top="0.2755905511811024" bottom="0.1968503937007874" header="0.2755905511811024" footer="0.15748031496062992"/>
  <pageSetup horizontalDpi="600" verticalDpi="600" orientation="landscape" paperSize="9" scale="75" r:id="rId1"/>
  <headerFooter alignWithMargins="0"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PageLayoutView="0" workbookViewId="0" topLeftCell="A7">
      <selection activeCell="E30" sqref="E30"/>
    </sheetView>
  </sheetViews>
  <sheetFormatPr defaultColWidth="9.140625" defaultRowHeight="12.75"/>
  <cols>
    <col min="1" max="1" width="13.57421875" style="0" customWidth="1"/>
    <col min="2" max="2" width="68.8515625" style="0" customWidth="1"/>
    <col min="3" max="3" width="17.8515625" style="0" bestFit="1" customWidth="1"/>
    <col min="4" max="5" width="12.8515625" style="0" bestFit="1" customWidth="1"/>
    <col min="6" max="6" width="13.7109375" style="0" customWidth="1"/>
    <col min="7" max="7" width="38.8515625" style="0" bestFit="1" customWidth="1"/>
  </cols>
  <sheetData>
    <row r="1" spans="1:7" ht="12.75">
      <c r="A1" s="572" t="s">
        <v>332</v>
      </c>
      <c r="B1" s="572"/>
      <c r="C1" s="572"/>
      <c r="D1" s="572"/>
      <c r="E1" s="572"/>
      <c r="F1" s="572"/>
      <c r="G1" s="572"/>
    </row>
    <row r="3" spans="1:7" ht="54">
      <c r="A3" s="61" t="s">
        <v>292</v>
      </c>
      <c r="B3" s="61" t="s">
        <v>214</v>
      </c>
      <c r="C3" s="61" t="s">
        <v>210</v>
      </c>
      <c r="D3" s="61" t="s">
        <v>211</v>
      </c>
      <c r="E3" s="61" t="s">
        <v>333</v>
      </c>
      <c r="F3" s="61" t="s">
        <v>212</v>
      </c>
      <c r="G3" s="61" t="s">
        <v>213</v>
      </c>
    </row>
    <row r="5" ht="13.5" thickBot="1"/>
    <row r="6" spans="1:7" ht="13.5" thickTop="1">
      <c r="A6" s="547" t="s">
        <v>1040</v>
      </c>
      <c r="B6" s="561" t="s">
        <v>1039</v>
      </c>
      <c r="C6" s="561" t="s">
        <v>239</v>
      </c>
      <c r="D6" s="562">
        <v>3000</v>
      </c>
      <c r="E6" s="565">
        <v>0</v>
      </c>
      <c r="F6" s="563" t="s">
        <v>52</v>
      </c>
      <c r="G6" s="564" t="s">
        <v>126</v>
      </c>
    </row>
    <row r="7" spans="1:7" ht="12.75">
      <c r="A7" s="247" t="s">
        <v>987</v>
      </c>
      <c r="B7" s="172" t="s">
        <v>988</v>
      </c>
      <c r="C7" s="172" t="s">
        <v>304</v>
      </c>
      <c r="D7" s="173">
        <v>1038.13</v>
      </c>
      <c r="E7" s="173">
        <v>0</v>
      </c>
      <c r="F7" s="172" t="s">
        <v>79</v>
      </c>
      <c r="G7" s="174" t="s">
        <v>0</v>
      </c>
    </row>
    <row r="8" spans="1:7" ht="12.75">
      <c r="A8" s="247" t="s">
        <v>989</v>
      </c>
      <c r="B8" s="172" t="s">
        <v>990</v>
      </c>
      <c r="C8" s="172" t="s">
        <v>304</v>
      </c>
      <c r="D8" s="173">
        <v>494</v>
      </c>
      <c r="E8" s="173">
        <v>0</v>
      </c>
      <c r="F8" s="172" t="s">
        <v>79</v>
      </c>
      <c r="G8" s="174" t="s">
        <v>0</v>
      </c>
    </row>
    <row r="9" spans="1:7" ht="12.75">
      <c r="A9" s="247" t="s">
        <v>991</v>
      </c>
      <c r="B9" s="172" t="s">
        <v>992</v>
      </c>
      <c r="C9" s="172" t="s">
        <v>304</v>
      </c>
      <c r="D9" s="173">
        <v>1847.29</v>
      </c>
      <c r="E9" s="173">
        <v>0</v>
      </c>
      <c r="F9" s="172" t="s">
        <v>79</v>
      </c>
      <c r="G9" s="174" t="s">
        <v>0</v>
      </c>
    </row>
    <row r="10" spans="1:7" ht="12.75">
      <c r="A10" s="247" t="s">
        <v>993</v>
      </c>
      <c r="B10" s="546" t="s">
        <v>994</v>
      </c>
      <c r="C10" s="172" t="s">
        <v>330</v>
      </c>
      <c r="D10" s="173">
        <v>62.93</v>
      </c>
      <c r="E10" s="173">
        <v>0</v>
      </c>
      <c r="F10" s="172" t="s">
        <v>173</v>
      </c>
      <c r="G10" s="174" t="s">
        <v>171</v>
      </c>
    </row>
    <row r="11" spans="1:7" ht="12.75">
      <c r="A11" s="247" t="s">
        <v>995</v>
      </c>
      <c r="B11" s="172" t="s">
        <v>996</v>
      </c>
      <c r="C11" s="172" t="s">
        <v>309</v>
      </c>
      <c r="D11" s="173">
        <v>1709.22</v>
      </c>
      <c r="E11" s="173">
        <v>0.22</v>
      </c>
      <c r="F11" s="170" t="s">
        <v>170</v>
      </c>
      <c r="G11" s="227" t="s">
        <v>44</v>
      </c>
    </row>
    <row r="12" spans="1:7" ht="12.75">
      <c r="A12" s="345" t="s">
        <v>997</v>
      </c>
      <c r="B12" s="289" t="s">
        <v>366</v>
      </c>
      <c r="C12" s="290" t="s">
        <v>239</v>
      </c>
      <c r="D12" s="291">
        <v>2500</v>
      </c>
      <c r="E12" s="291">
        <v>0</v>
      </c>
      <c r="F12" s="170" t="s">
        <v>52</v>
      </c>
      <c r="G12" s="227" t="s">
        <v>126</v>
      </c>
    </row>
    <row r="13" spans="1:7" ht="12.75">
      <c r="A13" s="319" t="s">
        <v>998</v>
      </c>
      <c r="B13" s="298" t="s">
        <v>367</v>
      </c>
      <c r="C13" s="298" t="s">
        <v>296</v>
      </c>
      <c r="D13" s="320">
        <v>3803.74</v>
      </c>
      <c r="E13" s="320">
        <v>0</v>
      </c>
      <c r="F13" s="172" t="s">
        <v>52</v>
      </c>
      <c r="G13" s="174" t="s">
        <v>126</v>
      </c>
    </row>
    <row r="14" spans="1:7" ht="12.75">
      <c r="A14" s="345" t="s">
        <v>999</v>
      </c>
      <c r="B14" s="289" t="s">
        <v>348</v>
      </c>
      <c r="C14" s="166" t="s">
        <v>293</v>
      </c>
      <c r="D14" s="291">
        <v>1429.81</v>
      </c>
      <c r="E14" s="291">
        <v>0</v>
      </c>
      <c r="F14" s="166" t="s">
        <v>233</v>
      </c>
      <c r="G14" s="166" t="s">
        <v>124</v>
      </c>
    </row>
    <row r="15" spans="1:7" ht="12.75">
      <c r="A15" s="345" t="s">
        <v>1000</v>
      </c>
      <c r="B15" s="164" t="s">
        <v>348</v>
      </c>
      <c r="C15" s="166" t="s">
        <v>294</v>
      </c>
      <c r="D15" s="167">
        <v>2144.73</v>
      </c>
      <c r="E15" s="167">
        <v>0</v>
      </c>
      <c r="F15" s="166" t="s">
        <v>233</v>
      </c>
      <c r="G15" s="230" t="s">
        <v>124</v>
      </c>
    </row>
    <row r="16" spans="1:7" ht="12.75">
      <c r="A16" s="545" t="s">
        <v>1001</v>
      </c>
      <c r="B16" s="164" t="s">
        <v>348</v>
      </c>
      <c r="C16" s="166" t="s">
        <v>295</v>
      </c>
      <c r="D16" s="167">
        <v>1429.45</v>
      </c>
      <c r="E16" s="167">
        <v>0</v>
      </c>
      <c r="F16" s="166" t="s">
        <v>233</v>
      </c>
      <c r="G16" s="230" t="s">
        <v>124</v>
      </c>
    </row>
    <row r="17" spans="1:7" ht="13.5" thickBot="1">
      <c r="A17" s="549" t="s">
        <v>1002</v>
      </c>
      <c r="B17" s="342" t="s">
        <v>1003</v>
      </c>
      <c r="C17" s="234" t="s">
        <v>308</v>
      </c>
      <c r="D17" s="343">
        <v>34131</v>
      </c>
      <c r="E17" s="343">
        <v>0</v>
      </c>
      <c r="F17" s="234" t="s">
        <v>230</v>
      </c>
      <c r="G17" s="344" t="s">
        <v>143</v>
      </c>
    </row>
    <row r="18" spans="1:7" s="58" customFormat="1" ht="30.75" customHeight="1" thickBot="1" thickTop="1">
      <c r="A18" s="251" t="s">
        <v>331</v>
      </c>
      <c r="B18" s="251"/>
      <c r="C18" s="251"/>
      <c r="D18" s="252">
        <f>SUM(D6:D17)</f>
        <v>53590.3</v>
      </c>
      <c r="E18" s="252">
        <f>SUM(E6:E17)</f>
        <v>0.22</v>
      </c>
      <c r="F18" s="251"/>
      <c r="G18" s="251"/>
    </row>
    <row r="19" ht="13.5" thickTop="1"/>
    <row r="20" spans="1:7" ht="12.75">
      <c r="A20" s="568" t="s">
        <v>978</v>
      </c>
      <c r="B20" s="172" t="s">
        <v>912</v>
      </c>
      <c r="C20" s="172" t="s">
        <v>304</v>
      </c>
      <c r="D20" s="173">
        <f>1120+500</f>
        <v>1620</v>
      </c>
      <c r="E20" s="167">
        <v>1620</v>
      </c>
      <c r="F20" s="172" t="s">
        <v>79</v>
      </c>
      <c r="G20" s="174" t="s">
        <v>0</v>
      </c>
    </row>
    <row r="21" spans="1:7" ht="12.75">
      <c r="A21" s="568" t="s">
        <v>979</v>
      </c>
      <c r="B21" s="289" t="s">
        <v>913</v>
      </c>
      <c r="C21" s="290" t="s">
        <v>239</v>
      </c>
      <c r="D21" s="291">
        <v>2500</v>
      </c>
      <c r="E21" s="291">
        <v>2500</v>
      </c>
      <c r="F21" s="170" t="s">
        <v>52</v>
      </c>
      <c r="G21" s="227" t="s">
        <v>126</v>
      </c>
    </row>
    <row r="22" spans="1:7" ht="12.75">
      <c r="A22" s="568" t="s">
        <v>980</v>
      </c>
      <c r="B22" s="298" t="s">
        <v>914</v>
      </c>
      <c r="C22" s="298" t="s">
        <v>296</v>
      </c>
      <c r="D22" s="291">
        <v>3933.28</v>
      </c>
      <c r="E22" s="291">
        <v>3933.28</v>
      </c>
      <c r="F22" s="172" t="s">
        <v>52</v>
      </c>
      <c r="G22" s="174" t="s">
        <v>126</v>
      </c>
    </row>
    <row r="23" spans="1:7" ht="12.75">
      <c r="A23" s="568" t="s">
        <v>981</v>
      </c>
      <c r="B23" s="164" t="s">
        <v>915</v>
      </c>
      <c r="C23" s="166" t="s">
        <v>294</v>
      </c>
      <c r="D23" s="167">
        <v>3172</v>
      </c>
      <c r="E23" s="167">
        <v>3172</v>
      </c>
      <c r="F23" s="166" t="s">
        <v>233</v>
      </c>
      <c r="G23" s="166" t="s">
        <v>124</v>
      </c>
    </row>
    <row r="24" spans="1:7" ht="12.75">
      <c r="A24" s="568" t="s">
        <v>982</v>
      </c>
      <c r="B24" s="164" t="s">
        <v>974</v>
      </c>
      <c r="C24" s="172" t="s">
        <v>975</v>
      </c>
      <c r="D24" s="167">
        <v>19557</v>
      </c>
      <c r="E24" s="167">
        <v>19557</v>
      </c>
      <c r="F24" s="166" t="s">
        <v>264</v>
      </c>
      <c r="G24" s="166" t="s">
        <v>976</v>
      </c>
    </row>
    <row r="25" spans="1:7" ht="12.75">
      <c r="A25" s="568" t="s">
        <v>983</v>
      </c>
      <c r="B25" s="164" t="s">
        <v>1052</v>
      </c>
      <c r="C25" s="172" t="s">
        <v>975</v>
      </c>
      <c r="D25" s="167">
        <v>114262.5</v>
      </c>
      <c r="E25" s="167">
        <v>114262.5</v>
      </c>
      <c r="F25" s="166" t="s">
        <v>264</v>
      </c>
      <c r="G25" s="166" t="s">
        <v>976</v>
      </c>
    </row>
    <row r="26" spans="1:7" ht="12.75">
      <c r="A26" s="568" t="s">
        <v>984</v>
      </c>
      <c r="B26" s="164" t="s">
        <v>1044</v>
      </c>
      <c r="C26" s="172" t="s">
        <v>240</v>
      </c>
      <c r="D26" s="167">
        <v>846</v>
      </c>
      <c r="E26" s="167">
        <v>846</v>
      </c>
      <c r="F26" s="172" t="s">
        <v>79</v>
      </c>
      <c r="G26" s="172" t="s">
        <v>0</v>
      </c>
    </row>
    <row r="27" spans="1:7" ht="12.75">
      <c r="A27" s="568" t="s">
        <v>1053</v>
      </c>
      <c r="B27" s="164" t="s">
        <v>1045</v>
      </c>
      <c r="C27" s="172" t="s">
        <v>304</v>
      </c>
      <c r="D27" s="167">
        <v>1400</v>
      </c>
      <c r="E27" s="167">
        <v>1400</v>
      </c>
      <c r="F27" s="172" t="s">
        <v>79</v>
      </c>
      <c r="G27" s="172" t="s">
        <v>0</v>
      </c>
    </row>
    <row r="28" spans="1:7" ht="12.75">
      <c r="A28" s="568" t="s">
        <v>1054</v>
      </c>
      <c r="B28" s="164" t="s">
        <v>985</v>
      </c>
      <c r="C28" s="172" t="s">
        <v>330</v>
      </c>
      <c r="D28" s="167">
        <v>250.04</v>
      </c>
      <c r="E28" s="167">
        <v>250.04</v>
      </c>
      <c r="F28" s="170" t="s">
        <v>173</v>
      </c>
      <c r="G28" s="171" t="s">
        <v>171</v>
      </c>
    </row>
    <row r="29" spans="1:7" ht="13.5" thickBot="1">
      <c r="A29" s="568" t="s">
        <v>1055</v>
      </c>
      <c r="B29" s="164" t="s">
        <v>1042</v>
      </c>
      <c r="C29" s="172" t="s">
        <v>1043</v>
      </c>
      <c r="D29" s="167">
        <v>0.28</v>
      </c>
      <c r="E29" s="167">
        <v>0.28</v>
      </c>
      <c r="F29" s="166" t="s">
        <v>116</v>
      </c>
      <c r="G29" s="166" t="s">
        <v>44</v>
      </c>
    </row>
    <row r="30" spans="1:7" ht="14.25" thickBot="1" thickTop="1">
      <c r="A30" s="251" t="s">
        <v>331</v>
      </c>
      <c r="B30" s="566"/>
      <c r="C30" s="566"/>
      <c r="D30" s="567">
        <f>SUM(D20:D29)</f>
        <v>147541.1</v>
      </c>
      <c r="E30" s="567">
        <f>SUM(E20:E29)</f>
        <v>147541.1</v>
      </c>
      <c r="F30" s="566"/>
      <c r="G30" s="566"/>
    </row>
    <row r="31" ht="14.25" thickBot="1" thickTop="1"/>
    <row r="32" spans="4:5" ht="14.25" thickBot="1" thickTop="1">
      <c r="D32" s="252">
        <f>D18+D30</f>
        <v>201131.40000000002</v>
      </c>
      <c r="E32" s="252">
        <f>E18+E30</f>
        <v>147541.32</v>
      </c>
    </row>
    <row r="33" ht="13.5" thickTop="1"/>
    <row r="34" ht="12.75">
      <c r="E34" s="57"/>
    </row>
  </sheetData>
  <sheetProtection/>
  <mergeCells count="1">
    <mergeCell ref="A1:G1"/>
  </mergeCells>
  <printOptions/>
  <pageMargins left="0.33" right="0.2" top="0.7480314960629921" bottom="0.7480314960629921" header="0.31496062992125984" footer="0.31496062992125984"/>
  <pageSetup horizontalDpi="1200" verticalDpi="12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59.00390625" style="56" bestFit="1" customWidth="1"/>
    <col min="2" max="2" width="15.7109375" style="56" customWidth="1"/>
    <col min="3" max="3" width="16.140625" style="56" bestFit="1" customWidth="1"/>
    <col min="4" max="4" width="12.8515625" style="56" bestFit="1" customWidth="1"/>
    <col min="5" max="5" width="24.57421875" style="56" bestFit="1" customWidth="1"/>
    <col min="6" max="6" width="25.8515625" style="56" customWidth="1"/>
    <col min="7" max="16384" width="9.140625" style="56" customWidth="1"/>
  </cols>
  <sheetData>
    <row r="1" spans="1:6" s="58" customFormat="1" ht="12.75">
      <c r="A1" s="572" t="s">
        <v>829</v>
      </c>
      <c r="B1" s="572"/>
      <c r="C1" s="572"/>
      <c r="D1" s="152"/>
      <c r="E1" s="152"/>
      <c r="F1" s="152"/>
    </row>
    <row r="2" spans="1:6" ht="12.75">
      <c r="A2" s="572"/>
      <c r="B2" s="572"/>
      <c r="C2" s="572"/>
      <c r="D2" s="92"/>
      <c r="E2" s="92"/>
      <c r="F2" s="92"/>
    </row>
    <row r="3" spans="1:6" ht="12.75">
      <c r="A3" s="93"/>
      <c r="B3" s="93"/>
      <c r="C3" s="93"/>
      <c r="D3" s="92"/>
      <c r="E3" s="92"/>
      <c r="F3" s="92"/>
    </row>
    <row r="4" spans="1:6" ht="12.75">
      <c r="A4" s="93" t="s">
        <v>828</v>
      </c>
      <c r="B4" s="93"/>
      <c r="C4" s="93"/>
      <c r="D4" s="92"/>
      <c r="E4" s="92"/>
      <c r="F4" s="92"/>
    </row>
    <row r="5" spans="1:6" ht="12.75">
      <c r="A5" s="93"/>
      <c r="B5" s="93"/>
      <c r="C5" s="93"/>
      <c r="D5" s="92"/>
      <c r="E5" s="92"/>
      <c r="F5" s="92"/>
    </row>
    <row r="6" spans="1:6" ht="12.75">
      <c r="A6" s="56" t="s">
        <v>827</v>
      </c>
      <c r="C6" s="60">
        <v>146889.98</v>
      </c>
      <c r="F6" s="263"/>
    </row>
    <row r="7" spans="1:6" ht="12.75">
      <c r="A7" s="56" t="s">
        <v>963</v>
      </c>
      <c r="C7" s="60">
        <v>75518.76</v>
      </c>
      <c r="F7" s="263"/>
    </row>
    <row r="8" spans="1:6" ht="12.75">
      <c r="A8" s="56" t="s">
        <v>246</v>
      </c>
      <c r="C8" s="60">
        <f>'GIORNALE DELLE ENTRATE'!$E$249</f>
        <v>736074.58</v>
      </c>
      <c r="E8" s="228"/>
      <c r="F8" s="60"/>
    </row>
    <row r="9" ht="12.75">
      <c r="C9" s="279"/>
    </row>
    <row r="10" spans="1:6" ht="12.75">
      <c r="A10" s="56" t="s">
        <v>247</v>
      </c>
      <c r="C10" s="60">
        <f>'GIORNALE DELLE SPESE'!$E$355</f>
        <v>859585.7399999993</v>
      </c>
      <c r="F10" s="60"/>
    </row>
    <row r="11" ht="12.75">
      <c r="C11" s="321"/>
    </row>
    <row r="12" spans="1:5" ht="12.75">
      <c r="A12" s="58" t="s">
        <v>248</v>
      </c>
      <c r="B12" s="58"/>
      <c r="C12" s="59">
        <f>C6+C7+C8-C10</f>
        <v>98897.58000000066</v>
      </c>
      <c r="D12" s="60"/>
      <c r="E12" s="60"/>
    </row>
    <row r="15" spans="1:3" s="223" customFormat="1" ht="12.75">
      <c r="A15" s="223" t="s">
        <v>327</v>
      </c>
      <c r="C15" s="232">
        <v>47046.73</v>
      </c>
    </row>
    <row r="16" spans="1:3" s="223" customFormat="1" ht="12.75">
      <c r="A16" s="223" t="s">
        <v>907</v>
      </c>
      <c r="C16" s="232">
        <v>51850.85</v>
      </c>
    </row>
    <row r="17" spans="1:5" s="223" customFormat="1" ht="12.75">
      <c r="A17" s="303" t="s">
        <v>273</v>
      </c>
      <c r="C17" s="304">
        <f>SUM(C15:C16)</f>
        <v>98897.58</v>
      </c>
      <c r="E17" s="232"/>
    </row>
    <row r="18" spans="5:6" ht="12.75">
      <c r="E18" s="223"/>
      <c r="F18" s="223"/>
    </row>
    <row r="19" spans="5:6" ht="12.75">
      <c r="E19" s="223"/>
      <c r="F19" s="232"/>
    </row>
    <row r="21" spans="1:6" ht="12.75">
      <c r="A21" s="93" t="s">
        <v>909</v>
      </c>
      <c r="F21" s="60"/>
    </row>
    <row r="22" ht="12.75">
      <c r="C22" s="223"/>
    </row>
    <row r="23" spans="1:5" ht="12.75">
      <c r="A23" s="56" t="s">
        <v>908</v>
      </c>
      <c r="C23" s="232">
        <f>C17</f>
        <v>98897.58</v>
      </c>
      <c r="E23" s="154"/>
    </row>
    <row r="24" spans="3:5" ht="12.75">
      <c r="C24" s="223"/>
      <c r="E24" s="94"/>
    </row>
    <row r="25" spans="1:6" ht="12.75">
      <c r="A25" s="56" t="s">
        <v>249</v>
      </c>
      <c r="B25" s="56" t="s">
        <v>250</v>
      </c>
      <c r="C25" s="232">
        <f>accertamenti!$F$37</f>
        <v>213647.72</v>
      </c>
      <c r="F25" s="60"/>
    </row>
    <row r="26" spans="3:5" ht="12.75">
      <c r="C26" s="223"/>
      <c r="E26" s="94"/>
    </row>
    <row r="27" spans="1:6" ht="12.75">
      <c r="A27" s="56" t="s">
        <v>251</v>
      </c>
      <c r="B27" s="56" t="s">
        <v>252</v>
      </c>
      <c r="C27" s="232">
        <f>IMPEGNI!$E$32</f>
        <v>147541.32</v>
      </c>
      <c r="E27" s="155"/>
      <c r="F27" s="60"/>
    </row>
    <row r="28" ht="12.75">
      <c r="C28" s="223"/>
    </row>
    <row r="29" ht="12.75">
      <c r="C29" s="223"/>
    </row>
    <row r="30" spans="1:6" ht="12.75">
      <c r="A30" s="58" t="s">
        <v>910</v>
      </c>
      <c r="B30" s="58"/>
      <c r="C30" s="304">
        <f>C23+C25-C27</f>
        <v>165003.97999999998</v>
      </c>
      <c r="D30" s="228"/>
      <c r="E30" s="318"/>
      <c r="F30" s="59"/>
    </row>
    <row r="31" ht="13.5" thickBot="1">
      <c r="F31" s="60"/>
    </row>
    <row r="32" spans="1:6" ht="12.75">
      <c r="A32" s="578" t="s">
        <v>274</v>
      </c>
      <c r="B32" s="579"/>
      <c r="C32" s="580"/>
      <c r="F32" s="60"/>
    </row>
    <row r="33" spans="1:3" ht="12.75">
      <c r="A33" s="235"/>
      <c r="B33" s="236"/>
      <c r="C33" s="237"/>
    </row>
    <row r="34" spans="1:3" ht="12.75">
      <c r="A34" s="238" t="s">
        <v>275</v>
      </c>
      <c r="B34" s="239"/>
      <c r="C34" s="240">
        <f>$C$30</f>
        <v>165003.97999999998</v>
      </c>
    </row>
    <row r="35" spans="1:5" ht="12.75">
      <c r="A35" s="241" t="s">
        <v>325</v>
      </c>
      <c r="B35" s="239"/>
      <c r="C35" s="242">
        <f>'Spese '!$I$51</f>
        <v>100602.33999999997</v>
      </c>
      <c r="E35" s="60"/>
    </row>
    <row r="36" spans="1:3" ht="12.75">
      <c r="A36" s="241" t="s">
        <v>368</v>
      </c>
      <c r="B36" s="239"/>
      <c r="C36" s="240">
        <f>'Spese '!$I$65</f>
        <v>60279.08999999997</v>
      </c>
    </row>
    <row r="37" spans="1:3" ht="12.75">
      <c r="A37" s="243"/>
      <c r="B37" s="244"/>
      <c r="C37" s="245">
        <f>C34-C35-C36</f>
        <v>4122.550000000047</v>
      </c>
    </row>
    <row r="38" spans="1:3" ht="12.75">
      <c r="A38" s="238"/>
      <c r="B38" s="239"/>
      <c r="C38" s="246"/>
    </row>
    <row r="39" spans="1:3" ht="12.75">
      <c r="A39" s="238" t="s">
        <v>1051</v>
      </c>
      <c r="B39" s="239"/>
      <c r="C39" s="242">
        <v>8000</v>
      </c>
    </row>
    <row r="43" ht="12.75">
      <c r="B43" s="228"/>
    </row>
    <row r="45" spans="2:4" ht="12.75">
      <c r="B45" s="228"/>
      <c r="C45" s="569"/>
      <c r="D45" s="318"/>
    </row>
    <row r="46" spans="3:4" ht="12.75">
      <c r="C46" s="94"/>
      <c r="D46" s="94"/>
    </row>
    <row r="47" spans="3:4" ht="12.75">
      <c r="C47" s="94"/>
      <c r="D47" s="94"/>
    </row>
  </sheetData>
  <sheetProtection/>
  <mergeCells count="2">
    <mergeCell ref="A1:C2"/>
    <mergeCell ref="A32:C32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8"/>
  <sheetViews>
    <sheetView zoomScale="88" zoomScaleNormal="88" zoomScalePageLayoutView="0" workbookViewId="0" topLeftCell="B1">
      <selection activeCell="D13" sqref="D13"/>
    </sheetView>
  </sheetViews>
  <sheetFormatPr defaultColWidth="34.8515625" defaultRowHeight="12.75"/>
  <cols>
    <col min="1" max="1" width="19.00390625" style="159" customWidth="1"/>
    <col min="2" max="2" width="41.8515625" style="159" bestFit="1" customWidth="1"/>
    <col min="3" max="3" width="13.00390625" style="226" bestFit="1" customWidth="1"/>
    <col min="4" max="4" width="62.28125" style="159" bestFit="1" customWidth="1"/>
    <col min="5" max="5" width="21.140625" style="159" customWidth="1"/>
    <col min="6" max="16384" width="34.8515625" style="159" customWidth="1"/>
  </cols>
  <sheetData>
    <row r="1" spans="1:5" ht="12.75">
      <c r="A1" s="581" t="s">
        <v>953</v>
      </c>
      <c r="B1" s="581"/>
      <c r="C1" s="581"/>
      <c r="D1" s="581"/>
      <c r="E1" s="500"/>
    </row>
    <row r="3" spans="1:5" ht="13.5" thickBot="1">
      <c r="A3" s="100"/>
      <c r="B3" s="233"/>
      <c r="C3" s="450"/>
      <c r="D3" s="233"/>
      <c r="E3" s="233"/>
    </row>
    <row r="4" spans="1:5" ht="13.5" thickBot="1">
      <c r="A4" s="499">
        <v>41364</v>
      </c>
      <c r="E4" s="233"/>
    </row>
    <row r="5" spans="1:5" ht="12.75">
      <c r="A5" s="498" t="s">
        <v>23</v>
      </c>
      <c r="B5" s="451" t="s">
        <v>305</v>
      </c>
      <c r="C5" s="167">
        <v>38.72</v>
      </c>
      <c r="D5" s="166" t="s">
        <v>1049</v>
      </c>
      <c r="E5" s="233"/>
    </row>
    <row r="6" spans="1:5" ht="12.75">
      <c r="A6" s="166" t="s">
        <v>153</v>
      </c>
      <c r="B6" s="451" t="s">
        <v>151</v>
      </c>
      <c r="C6" s="167">
        <v>38.72</v>
      </c>
      <c r="D6" s="166" t="s">
        <v>1050</v>
      </c>
      <c r="E6" s="233"/>
    </row>
    <row r="7" spans="1:5" ht="13.5" thickBot="1">
      <c r="A7" s="100"/>
      <c r="B7" s="233"/>
      <c r="C7" s="450"/>
      <c r="D7" s="233"/>
      <c r="E7" s="233"/>
    </row>
    <row r="8" spans="1:5" ht="13.5" thickBot="1">
      <c r="A8" s="499">
        <v>41339</v>
      </c>
      <c r="E8" s="233"/>
    </row>
    <row r="9" spans="1:5" ht="12.75">
      <c r="A9" s="451" t="s">
        <v>21</v>
      </c>
      <c r="B9" s="451" t="s">
        <v>191</v>
      </c>
      <c r="C9" s="229">
        <v>4000</v>
      </c>
      <c r="D9" s="164" t="s">
        <v>1057</v>
      </c>
      <c r="E9" s="233"/>
    </row>
    <row r="10" spans="1:5" ht="12.75">
      <c r="A10" s="451" t="s">
        <v>207</v>
      </c>
      <c r="B10" s="451" t="s">
        <v>208</v>
      </c>
      <c r="C10" s="229">
        <f>C9-C11</f>
        <v>3800</v>
      </c>
      <c r="D10" s="164" t="s">
        <v>1057</v>
      </c>
      <c r="E10" s="233"/>
    </row>
    <row r="11" spans="1:5" ht="12.75">
      <c r="A11" s="451" t="s">
        <v>153</v>
      </c>
      <c r="B11" s="451" t="s">
        <v>151</v>
      </c>
      <c r="C11" s="229">
        <f>C9*5/100</f>
        <v>200</v>
      </c>
      <c r="D11" s="164" t="s">
        <v>1057</v>
      </c>
      <c r="E11" s="233"/>
    </row>
    <row r="12" spans="1:5" ht="12.75">
      <c r="A12" s="451" t="s">
        <v>26</v>
      </c>
      <c r="B12" s="451" t="s">
        <v>100</v>
      </c>
      <c r="C12" s="229">
        <v>840</v>
      </c>
      <c r="D12" s="164" t="s">
        <v>1057</v>
      </c>
      <c r="E12" s="233"/>
    </row>
    <row r="13" spans="1:5" ht="12.75">
      <c r="A13" s="451" t="s">
        <v>230</v>
      </c>
      <c r="B13" s="451" t="s">
        <v>143</v>
      </c>
      <c r="C13" s="229">
        <v>840</v>
      </c>
      <c r="D13" s="164" t="s">
        <v>1057</v>
      </c>
      <c r="E13" s="233"/>
    </row>
    <row r="14" ht="13.5" thickBot="1"/>
    <row r="15" spans="1:5" ht="13.5" thickBot="1">
      <c r="A15" s="499">
        <v>41361</v>
      </c>
      <c r="E15" s="233"/>
    </row>
    <row r="16" spans="1:5" ht="12.75">
      <c r="A16" s="451" t="s">
        <v>21</v>
      </c>
      <c r="B16" s="451" t="s">
        <v>191</v>
      </c>
      <c r="C16" s="229">
        <v>6300</v>
      </c>
      <c r="D16" s="164" t="s">
        <v>944</v>
      </c>
      <c r="E16" s="233"/>
    </row>
    <row r="17" spans="1:5" ht="12.75">
      <c r="A17" s="451" t="s">
        <v>207</v>
      </c>
      <c r="B17" s="451" t="s">
        <v>208</v>
      </c>
      <c r="C17" s="229">
        <f>C16-C18</f>
        <v>5985</v>
      </c>
      <c r="D17" s="164" t="s">
        <v>944</v>
      </c>
      <c r="E17" s="233"/>
    </row>
    <row r="18" spans="1:5" ht="12.75">
      <c r="A18" s="451" t="s">
        <v>153</v>
      </c>
      <c r="B18" s="451" t="s">
        <v>151</v>
      </c>
      <c r="C18" s="229">
        <f>C16*5/100</f>
        <v>315</v>
      </c>
      <c r="D18" s="164" t="s">
        <v>944</v>
      </c>
      <c r="E18" s="233"/>
    </row>
    <row r="19" spans="1:5" ht="12.75">
      <c r="A19" s="451" t="s">
        <v>26</v>
      </c>
      <c r="B19" s="451" t="s">
        <v>100</v>
      </c>
      <c r="C19" s="229">
        <v>1323</v>
      </c>
      <c r="D19" s="164" t="s">
        <v>944</v>
      </c>
      <c r="E19" s="233"/>
    </row>
    <row r="20" spans="1:5" ht="12.75">
      <c r="A20" s="451" t="s">
        <v>230</v>
      </c>
      <c r="B20" s="451" t="s">
        <v>143</v>
      </c>
      <c r="C20" s="229">
        <v>1323</v>
      </c>
      <c r="D20" s="164" t="s">
        <v>944</v>
      </c>
      <c r="E20" s="233"/>
    </row>
    <row r="21" ht="13.5" thickBot="1">
      <c r="E21" s="233"/>
    </row>
    <row r="22" ht="13.5" thickBot="1">
      <c r="A22" s="499">
        <v>41364</v>
      </c>
    </row>
    <row r="23" spans="1:5" ht="12.75">
      <c r="A23" s="498" t="s">
        <v>23</v>
      </c>
      <c r="B23" s="451" t="s">
        <v>305</v>
      </c>
      <c r="C23" s="167">
        <v>146.86</v>
      </c>
      <c r="D23" s="451" t="s">
        <v>322</v>
      </c>
      <c r="E23" s="233"/>
    </row>
    <row r="24" spans="1:5" ht="13.5" thickBot="1">
      <c r="A24" s="166" t="s">
        <v>153</v>
      </c>
      <c r="B24" s="451" t="s">
        <v>151</v>
      </c>
      <c r="C24" s="229">
        <v>146.86</v>
      </c>
      <c r="D24" s="451" t="s">
        <v>323</v>
      </c>
      <c r="E24" s="233"/>
    </row>
    <row r="25" ht="13.5" thickBot="1">
      <c r="A25" s="499"/>
    </row>
    <row r="26" ht="13.5" thickBot="1">
      <c r="A26" s="499">
        <v>41394</v>
      </c>
    </row>
    <row r="27" spans="1:5" ht="12.75">
      <c r="A27" s="451" t="s">
        <v>38</v>
      </c>
      <c r="B27" s="451" t="s">
        <v>183</v>
      </c>
      <c r="C27" s="229">
        <v>20382.03</v>
      </c>
      <c r="D27" s="164" t="s">
        <v>423</v>
      </c>
      <c r="E27" s="302"/>
    </row>
    <row r="28" spans="1:5" ht="12.75">
      <c r="A28" s="451" t="s">
        <v>264</v>
      </c>
      <c r="B28" s="451" t="s">
        <v>265</v>
      </c>
      <c r="C28" s="229">
        <f>C27-C29</f>
        <v>19770.5691</v>
      </c>
      <c r="D28" s="164" t="s">
        <v>423</v>
      </c>
      <c r="E28" s="302"/>
    </row>
    <row r="29" spans="1:5" ht="12.75">
      <c r="A29" s="451" t="s">
        <v>153</v>
      </c>
      <c r="B29" s="451" t="s">
        <v>151</v>
      </c>
      <c r="C29" s="229">
        <f>C27*3/100</f>
        <v>611.4608999999999</v>
      </c>
      <c r="D29" s="164" t="s">
        <v>423</v>
      </c>
      <c r="E29" s="302"/>
    </row>
    <row r="30" spans="1:5" ht="13.5" thickBot="1">
      <c r="A30" s="233"/>
      <c r="B30" s="233"/>
      <c r="C30" s="450"/>
      <c r="D30" s="302"/>
      <c r="E30" s="302"/>
    </row>
    <row r="31" ht="13.5" thickBot="1">
      <c r="A31" s="499">
        <v>41394</v>
      </c>
    </row>
    <row r="32" spans="1:5" ht="12.75">
      <c r="A32" s="451" t="s">
        <v>11</v>
      </c>
      <c r="B32" s="451" t="s">
        <v>4</v>
      </c>
      <c r="C32" s="452">
        <v>314190.18</v>
      </c>
      <c r="D32" s="451" t="s">
        <v>780</v>
      </c>
      <c r="E32" s="233"/>
    </row>
    <row r="33" spans="1:5" ht="12.75">
      <c r="A33" s="451" t="s">
        <v>264</v>
      </c>
      <c r="B33" s="451" t="s">
        <v>265</v>
      </c>
      <c r="C33" s="452">
        <v>48680.67</v>
      </c>
      <c r="D33" s="451" t="s">
        <v>780</v>
      </c>
      <c r="E33" s="233"/>
    </row>
    <row r="34" spans="1:5" ht="12.75">
      <c r="A34" s="451" t="s">
        <v>207</v>
      </c>
      <c r="B34" s="451" t="s">
        <v>208</v>
      </c>
      <c r="C34" s="453">
        <v>252489.66999999998</v>
      </c>
      <c r="D34" s="451" t="s">
        <v>780</v>
      </c>
      <c r="E34" s="233"/>
    </row>
    <row r="35" spans="1:5" ht="12.75">
      <c r="A35" s="451" t="s">
        <v>153</v>
      </c>
      <c r="B35" s="451" t="s">
        <v>151</v>
      </c>
      <c r="C35" s="454">
        <v>13019.84</v>
      </c>
      <c r="D35" s="451" t="s">
        <v>781</v>
      </c>
      <c r="E35" s="233"/>
    </row>
    <row r="36" spans="1:5" ht="12.75">
      <c r="A36" s="233" t="s">
        <v>784</v>
      </c>
      <c r="B36" s="233"/>
      <c r="C36" s="450"/>
      <c r="D36" s="233"/>
      <c r="E36" s="233"/>
    </row>
    <row r="37" ht="13.5" thickBot="1"/>
    <row r="38" ht="13.5" thickBot="1">
      <c r="A38" s="499">
        <v>41394</v>
      </c>
    </row>
    <row r="39" spans="1:5" ht="12.75">
      <c r="A39" s="451" t="s">
        <v>26</v>
      </c>
      <c r="B39" s="451" t="s">
        <v>100</v>
      </c>
      <c r="C39" s="229">
        <v>0.01</v>
      </c>
      <c r="D39" s="164" t="s">
        <v>1046</v>
      </c>
      <c r="E39" s="302"/>
    </row>
    <row r="40" spans="1:5" ht="12.75">
      <c r="A40" s="451" t="s">
        <v>230</v>
      </c>
      <c r="B40" s="451" t="s">
        <v>143</v>
      </c>
      <c r="C40" s="229">
        <v>0.01</v>
      </c>
      <c r="D40" s="164" t="s">
        <v>1046</v>
      </c>
      <c r="E40" s="302"/>
    </row>
    <row r="41" spans="1:5" ht="13.5" thickBot="1">
      <c r="A41" s="233"/>
      <c r="B41" s="233"/>
      <c r="C41" s="450"/>
      <c r="D41" s="302"/>
      <c r="E41" s="302"/>
    </row>
    <row r="42" ht="13.5" thickBot="1">
      <c r="A42" s="499">
        <v>41400</v>
      </c>
    </row>
    <row r="43" spans="1:5" ht="12.75">
      <c r="A43" s="451" t="s">
        <v>21</v>
      </c>
      <c r="B43" s="451" t="s">
        <v>191</v>
      </c>
      <c r="C43" s="229">
        <v>25200</v>
      </c>
      <c r="D43" s="164" t="s">
        <v>945</v>
      </c>
      <c r="E43" s="302"/>
    </row>
    <row r="44" spans="1:5" ht="12.75">
      <c r="A44" s="451" t="s">
        <v>207</v>
      </c>
      <c r="B44" s="451" t="s">
        <v>208</v>
      </c>
      <c r="C44" s="229">
        <f>C43-C45</f>
        <v>23940</v>
      </c>
      <c r="D44" s="164" t="s">
        <v>945</v>
      </c>
      <c r="E44" s="302"/>
    </row>
    <row r="45" spans="1:5" ht="12.75">
      <c r="A45" s="451" t="s">
        <v>153</v>
      </c>
      <c r="B45" s="451" t="s">
        <v>151</v>
      </c>
      <c r="C45" s="229">
        <f>C43*5/100</f>
        <v>1260</v>
      </c>
      <c r="D45" s="164" t="s">
        <v>945</v>
      </c>
      <c r="E45" s="302"/>
    </row>
    <row r="46" spans="1:5" ht="12.75">
      <c r="A46" s="451" t="s">
        <v>26</v>
      </c>
      <c r="B46" s="451" t="s">
        <v>100</v>
      </c>
      <c r="C46" s="229">
        <v>5292</v>
      </c>
      <c r="D46" s="164" t="s">
        <v>945</v>
      </c>
      <c r="E46" s="302"/>
    </row>
    <row r="47" spans="1:5" ht="12.75">
      <c r="A47" s="451" t="s">
        <v>230</v>
      </c>
      <c r="B47" s="451" t="s">
        <v>143</v>
      </c>
      <c r="C47" s="229">
        <v>5292</v>
      </c>
      <c r="D47" s="164" t="s">
        <v>945</v>
      </c>
      <c r="E47" s="302"/>
    </row>
    <row r="48" ht="13.5" thickBot="1"/>
    <row r="49" ht="13.5" thickBot="1">
      <c r="A49" s="499">
        <v>41425</v>
      </c>
    </row>
    <row r="50" spans="1:5" ht="12.75">
      <c r="A50" s="451" t="s">
        <v>38</v>
      </c>
      <c r="B50" s="451" t="s">
        <v>183</v>
      </c>
      <c r="C50" s="229">
        <v>1104.55</v>
      </c>
      <c r="D50" s="164" t="s">
        <v>344</v>
      </c>
      <c r="E50" s="302"/>
    </row>
    <row r="51" spans="1:5" ht="12.75">
      <c r="A51" s="451" t="s">
        <v>264</v>
      </c>
      <c r="B51" s="451" t="s">
        <v>265</v>
      </c>
      <c r="C51" s="229">
        <f>C50-C52</f>
        <v>1071.4134999999999</v>
      </c>
      <c r="D51" s="164" t="s">
        <v>344</v>
      </c>
      <c r="E51" s="302"/>
    </row>
    <row r="52" spans="1:5" ht="12.75">
      <c r="A52" s="451" t="s">
        <v>153</v>
      </c>
      <c r="B52" s="451" t="s">
        <v>151</v>
      </c>
      <c r="C52" s="229">
        <f>C50*3/100</f>
        <v>33.1365</v>
      </c>
      <c r="D52" s="164" t="s">
        <v>344</v>
      </c>
      <c r="E52" s="302"/>
    </row>
    <row r="53" spans="1:5" ht="13.5" thickBot="1">
      <c r="A53" s="233"/>
      <c r="B53" s="233"/>
      <c r="C53" s="450"/>
      <c r="D53" s="302"/>
      <c r="E53" s="302"/>
    </row>
    <row r="54" ht="13.5" thickBot="1">
      <c r="A54" s="499">
        <v>41455</v>
      </c>
    </row>
    <row r="55" spans="1:5" ht="12.75">
      <c r="A55" s="451" t="s">
        <v>23</v>
      </c>
      <c r="B55" s="451" t="s">
        <v>305</v>
      </c>
      <c r="C55" s="167">
        <v>4.4</v>
      </c>
      <c r="D55" s="451" t="s">
        <v>322</v>
      </c>
      <c r="E55" s="233"/>
    </row>
    <row r="56" spans="1:5" ht="12.75">
      <c r="A56" s="166" t="s">
        <v>153</v>
      </c>
      <c r="B56" s="451" t="s">
        <v>151</v>
      </c>
      <c r="C56" s="229">
        <v>4.4</v>
      </c>
      <c r="D56" s="451" t="s">
        <v>323</v>
      </c>
      <c r="E56" s="233"/>
    </row>
    <row r="57" ht="13.5" thickBot="1"/>
    <row r="58" ht="13.5" thickBot="1">
      <c r="A58" s="499">
        <v>41488</v>
      </c>
    </row>
    <row r="59" spans="1:5" ht="12.75">
      <c r="A59" s="451" t="s">
        <v>38</v>
      </c>
      <c r="B59" s="451" t="s">
        <v>183</v>
      </c>
      <c r="C59" s="229">
        <v>25753.8</v>
      </c>
      <c r="D59" s="166" t="s">
        <v>956</v>
      </c>
      <c r="E59" s="100"/>
    </row>
    <row r="60" spans="1:5" ht="12.75">
      <c r="A60" s="451" t="s">
        <v>264</v>
      </c>
      <c r="B60" s="451" t="s">
        <v>265</v>
      </c>
      <c r="C60" s="229">
        <f>C59-C61</f>
        <v>24981.185999999998</v>
      </c>
      <c r="D60" s="166" t="s">
        <v>956</v>
      </c>
      <c r="E60" s="100"/>
    </row>
    <row r="61" spans="1:5" ht="12.75">
      <c r="A61" s="451" t="s">
        <v>153</v>
      </c>
      <c r="B61" s="451" t="s">
        <v>151</v>
      </c>
      <c r="C61" s="229">
        <f>C59*3/100</f>
        <v>772.6139999999999</v>
      </c>
      <c r="D61" s="166" t="s">
        <v>956</v>
      </c>
      <c r="E61" s="100"/>
    </row>
    <row r="62" spans="1:5" ht="13.5" thickBot="1">
      <c r="A62" s="233"/>
      <c r="B62" s="233"/>
      <c r="C62" s="450"/>
      <c r="D62" s="100"/>
      <c r="E62" s="100"/>
    </row>
    <row r="63" ht="13.5" thickBot="1">
      <c r="A63" s="499">
        <v>41488</v>
      </c>
    </row>
    <row r="64" spans="1:5" ht="12.75">
      <c r="A64" s="451" t="s">
        <v>38</v>
      </c>
      <c r="B64" s="451" t="s">
        <v>183</v>
      </c>
      <c r="C64" s="229">
        <v>98814.2</v>
      </c>
      <c r="D64" s="166" t="s">
        <v>957</v>
      </c>
      <c r="E64" s="100"/>
    </row>
    <row r="65" spans="1:5" ht="12.75">
      <c r="A65" s="451" t="s">
        <v>264</v>
      </c>
      <c r="B65" s="451" t="s">
        <v>265</v>
      </c>
      <c r="C65" s="229">
        <v>98814.2</v>
      </c>
      <c r="D65" s="166" t="s">
        <v>957</v>
      </c>
      <c r="E65" s="100"/>
    </row>
    <row r="66" spans="1:5" ht="13.5" thickBot="1">
      <c r="A66" s="451"/>
      <c r="B66" s="233"/>
      <c r="C66" s="450"/>
      <c r="D66" s="100"/>
      <c r="E66" s="100"/>
    </row>
    <row r="67" ht="13.5" thickBot="1">
      <c r="A67" s="499">
        <v>41492</v>
      </c>
    </row>
    <row r="68" spans="1:5" ht="12.75">
      <c r="A68" s="451" t="s">
        <v>21</v>
      </c>
      <c r="B68" s="451" t="s">
        <v>191</v>
      </c>
      <c r="C68" s="229">
        <v>10000</v>
      </c>
      <c r="D68" s="164" t="s">
        <v>946</v>
      </c>
      <c r="E68" s="302"/>
    </row>
    <row r="69" spans="1:5" ht="12.75">
      <c r="A69" s="451" t="s">
        <v>207</v>
      </c>
      <c r="B69" s="451" t="s">
        <v>208</v>
      </c>
      <c r="C69" s="229">
        <f>C68-C70</f>
        <v>9500</v>
      </c>
      <c r="D69" s="164" t="s">
        <v>946</v>
      </c>
      <c r="E69" s="302"/>
    </row>
    <row r="70" spans="1:5" ht="12.75">
      <c r="A70" s="451" t="s">
        <v>153</v>
      </c>
      <c r="B70" s="451" t="s">
        <v>151</v>
      </c>
      <c r="C70" s="229">
        <f>C68*5/100</f>
        <v>500</v>
      </c>
      <c r="D70" s="164" t="s">
        <v>946</v>
      </c>
      <c r="E70" s="302"/>
    </row>
    <row r="71" spans="1:5" ht="12.75">
      <c r="A71" s="451" t="s">
        <v>26</v>
      </c>
      <c r="B71" s="451" t="s">
        <v>100</v>
      </c>
      <c r="C71" s="229">
        <v>2100</v>
      </c>
      <c r="D71" s="164" t="s">
        <v>946</v>
      </c>
      <c r="E71" s="302"/>
    </row>
    <row r="72" spans="1:5" ht="12.75">
      <c r="A72" s="451" t="s">
        <v>230</v>
      </c>
      <c r="B72" s="451" t="s">
        <v>143</v>
      </c>
      <c r="C72" s="229">
        <v>2100</v>
      </c>
      <c r="D72" s="164" t="s">
        <v>946</v>
      </c>
      <c r="E72" s="302"/>
    </row>
    <row r="73" ht="13.5" thickBot="1"/>
    <row r="74" ht="13.5" thickBot="1">
      <c r="A74" s="499">
        <v>41529</v>
      </c>
    </row>
    <row r="75" spans="1:5" ht="12.75">
      <c r="A75" s="451" t="s">
        <v>21</v>
      </c>
      <c r="B75" s="451" t="s">
        <v>191</v>
      </c>
      <c r="C75" s="229">
        <v>9000</v>
      </c>
      <c r="D75" s="164" t="s">
        <v>947</v>
      </c>
      <c r="E75" s="302"/>
    </row>
    <row r="76" spans="1:5" ht="12.75">
      <c r="A76" s="451" t="s">
        <v>207</v>
      </c>
      <c r="B76" s="451" t="s">
        <v>208</v>
      </c>
      <c r="C76" s="229">
        <f>C75-C77</f>
        <v>8550</v>
      </c>
      <c r="D76" s="164" t="s">
        <v>947</v>
      </c>
      <c r="E76" s="302"/>
    </row>
    <row r="77" spans="1:5" ht="12.75">
      <c r="A77" s="451" t="s">
        <v>153</v>
      </c>
      <c r="B77" s="451" t="s">
        <v>151</v>
      </c>
      <c r="C77" s="229">
        <f>C75*5/100</f>
        <v>450</v>
      </c>
      <c r="D77" s="164" t="s">
        <v>947</v>
      </c>
      <c r="E77" s="302"/>
    </row>
    <row r="78" spans="1:5" ht="12.75">
      <c r="A78" s="451" t="s">
        <v>26</v>
      </c>
      <c r="B78" s="451" t="s">
        <v>100</v>
      </c>
      <c r="C78" s="229">
        <v>1890</v>
      </c>
      <c r="D78" s="164" t="s">
        <v>947</v>
      </c>
      <c r="E78" s="302"/>
    </row>
    <row r="79" spans="1:5" ht="12.75">
      <c r="A79" s="451" t="s">
        <v>230</v>
      </c>
      <c r="B79" s="451" t="s">
        <v>143</v>
      </c>
      <c r="C79" s="229">
        <v>1890</v>
      </c>
      <c r="D79" s="164" t="s">
        <v>947</v>
      </c>
      <c r="E79" s="302"/>
    </row>
    <row r="80" ht="13.5" thickBot="1"/>
    <row r="81" ht="13.5" thickBot="1">
      <c r="A81" s="499">
        <v>41547</v>
      </c>
    </row>
    <row r="82" spans="1:5" ht="12.75">
      <c r="A82" s="451" t="s">
        <v>23</v>
      </c>
      <c r="B82" s="451" t="s">
        <v>305</v>
      </c>
      <c r="C82" s="167">
        <v>3.84</v>
      </c>
      <c r="D82" s="451" t="s">
        <v>322</v>
      </c>
      <c r="E82" s="233"/>
    </row>
    <row r="83" spans="1:5" ht="12.75">
      <c r="A83" s="166" t="s">
        <v>153</v>
      </c>
      <c r="B83" s="451" t="s">
        <v>151</v>
      </c>
      <c r="C83" s="229">
        <v>3.84</v>
      </c>
      <c r="D83" s="451" t="s">
        <v>323</v>
      </c>
      <c r="E83" s="233"/>
    </row>
    <row r="84" spans="1:5" ht="13.5" thickBot="1">
      <c r="A84" s="166"/>
      <c r="B84" s="233"/>
      <c r="C84" s="450"/>
      <c r="D84" s="233"/>
      <c r="E84" s="233"/>
    </row>
    <row r="85" ht="13.5" thickBot="1">
      <c r="A85" s="499">
        <v>41569</v>
      </c>
    </row>
    <row r="86" spans="1:5" ht="12.75">
      <c r="A86" s="451" t="s">
        <v>21</v>
      </c>
      <c r="B86" s="451" t="s">
        <v>191</v>
      </c>
      <c r="C86" s="229">
        <v>5072.69</v>
      </c>
      <c r="D86" s="164" t="s">
        <v>948</v>
      </c>
      <c r="E86" s="302"/>
    </row>
    <row r="87" spans="1:5" ht="12.75">
      <c r="A87" s="451" t="s">
        <v>207</v>
      </c>
      <c r="B87" s="451" t="s">
        <v>208</v>
      </c>
      <c r="C87" s="229">
        <f>C86-C88</f>
        <v>4819.0554999999995</v>
      </c>
      <c r="D87" s="164" t="s">
        <v>948</v>
      </c>
      <c r="E87" s="302"/>
    </row>
    <row r="88" spans="1:5" ht="12.75">
      <c r="A88" s="451" t="s">
        <v>153</v>
      </c>
      <c r="B88" s="451" t="s">
        <v>151</v>
      </c>
      <c r="C88" s="229">
        <f>C86*5/100</f>
        <v>253.63449999999997</v>
      </c>
      <c r="D88" s="164" t="s">
        <v>948</v>
      </c>
      <c r="E88" s="302"/>
    </row>
    <row r="89" spans="1:5" ht="12.75">
      <c r="A89" s="451" t="s">
        <v>26</v>
      </c>
      <c r="B89" s="451" t="s">
        <v>100</v>
      </c>
      <c r="C89" s="229">
        <v>1065.26</v>
      </c>
      <c r="D89" s="164" t="s">
        <v>948</v>
      </c>
      <c r="E89" s="302"/>
    </row>
    <row r="90" spans="1:5" ht="12.75">
      <c r="A90" s="451" t="s">
        <v>230</v>
      </c>
      <c r="B90" s="451" t="s">
        <v>143</v>
      </c>
      <c r="C90" s="229">
        <v>1065.26</v>
      </c>
      <c r="D90" s="164" t="s">
        <v>948</v>
      </c>
      <c r="E90" s="302"/>
    </row>
    <row r="91" ht="13.5" thickBot="1"/>
    <row r="92" ht="13.5" thickBot="1">
      <c r="A92" s="499">
        <v>41575</v>
      </c>
    </row>
    <row r="93" spans="1:5" ht="12.75">
      <c r="A93" s="451" t="s">
        <v>38</v>
      </c>
      <c r="B93" s="451" t="s">
        <v>183</v>
      </c>
      <c r="C93" s="229">
        <v>84500</v>
      </c>
      <c r="D93" s="164" t="s">
        <v>958</v>
      </c>
      <c r="E93" s="302"/>
    </row>
    <row r="94" spans="1:5" ht="12.75">
      <c r="A94" s="451" t="s">
        <v>264</v>
      </c>
      <c r="B94" s="451" t="s">
        <v>265</v>
      </c>
      <c r="C94" s="229">
        <f>C93-C95</f>
        <v>81965</v>
      </c>
      <c r="D94" s="164" t="s">
        <v>958</v>
      </c>
      <c r="E94" s="302"/>
    </row>
    <row r="95" spans="1:5" ht="12.75">
      <c r="A95" s="451" t="s">
        <v>153</v>
      </c>
      <c r="B95" s="451" t="s">
        <v>151</v>
      </c>
      <c r="C95" s="229">
        <f>C93*3/100</f>
        <v>2535</v>
      </c>
      <c r="D95" s="164" t="s">
        <v>958</v>
      </c>
      <c r="E95" s="302"/>
    </row>
    <row r="96" spans="1:5" ht="13.5" thickBot="1">
      <c r="A96" s="451"/>
      <c r="B96" s="233"/>
      <c r="C96" s="450"/>
      <c r="D96" s="302"/>
      <c r="E96" s="302"/>
    </row>
    <row r="97" ht="13.5" thickBot="1">
      <c r="A97" s="499">
        <v>41584</v>
      </c>
    </row>
    <row r="98" spans="1:5" ht="12.75">
      <c r="A98" s="451" t="s">
        <v>38</v>
      </c>
      <c r="B98" s="451" t="s">
        <v>183</v>
      </c>
      <c r="C98" s="229">
        <v>735.78</v>
      </c>
      <c r="D98" s="496" t="s">
        <v>344</v>
      </c>
      <c r="E98" s="322"/>
    </row>
    <row r="99" spans="1:5" ht="12.75">
      <c r="A99" s="451" t="s">
        <v>264</v>
      </c>
      <c r="B99" s="451" t="s">
        <v>265</v>
      </c>
      <c r="C99" s="229">
        <f>C98-C100</f>
        <v>713.7066</v>
      </c>
      <c r="D99" s="164" t="s">
        <v>344</v>
      </c>
      <c r="E99" s="302"/>
    </row>
    <row r="100" spans="1:5" ht="12.75">
      <c r="A100" s="451" t="s">
        <v>153</v>
      </c>
      <c r="B100" s="451" t="s">
        <v>151</v>
      </c>
      <c r="C100" s="229">
        <f>C98*3/100</f>
        <v>22.073400000000003</v>
      </c>
      <c r="D100" s="164" t="s">
        <v>344</v>
      </c>
      <c r="E100" s="302"/>
    </row>
    <row r="101" spans="1:5" ht="13.5" thickBot="1">
      <c r="A101" s="451"/>
      <c r="B101" s="233"/>
      <c r="C101" s="450"/>
      <c r="D101" s="302"/>
      <c r="E101" s="302"/>
    </row>
    <row r="102" ht="13.5" thickBot="1">
      <c r="A102" s="499">
        <v>41584</v>
      </c>
    </row>
    <row r="103" spans="1:5" ht="12.75">
      <c r="A103" s="451" t="s">
        <v>38</v>
      </c>
      <c r="B103" s="451" t="s">
        <v>183</v>
      </c>
      <c r="C103" s="229">
        <v>64561</v>
      </c>
      <c r="D103" s="164" t="s">
        <v>777</v>
      </c>
      <c r="E103" s="302"/>
    </row>
    <row r="104" spans="1:5" ht="12.75">
      <c r="A104" s="451" t="s">
        <v>264</v>
      </c>
      <c r="B104" s="451" t="s">
        <v>265</v>
      </c>
      <c r="C104" s="229">
        <f>C103-C105</f>
        <v>62624.17</v>
      </c>
      <c r="D104" s="164" t="s">
        <v>777</v>
      </c>
      <c r="E104" s="302"/>
    </row>
    <row r="105" spans="1:5" ht="12.75">
      <c r="A105" s="451" t="s">
        <v>153</v>
      </c>
      <c r="B105" s="451" t="s">
        <v>151</v>
      </c>
      <c r="C105" s="229">
        <f>C103*3/100</f>
        <v>1936.83</v>
      </c>
      <c r="D105" s="164" t="s">
        <v>777</v>
      </c>
      <c r="E105" s="302"/>
    </row>
    <row r="106" spans="1:5" ht="13.5" thickBot="1">
      <c r="A106" s="451"/>
      <c r="B106" s="233"/>
      <c r="C106" s="450"/>
      <c r="D106" s="302"/>
      <c r="E106" s="302"/>
    </row>
    <row r="107" ht="13.5" thickBot="1">
      <c r="A107" s="499">
        <v>41584</v>
      </c>
    </row>
    <row r="108" spans="1:5" ht="12.75">
      <c r="A108" s="451" t="s">
        <v>21</v>
      </c>
      <c r="B108" s="451" t="s">
        <v>191</v>
      </c>
      <c r="C108" s="229">
        <v>9566.9</v>
      </c>
      <c r="D108" s="496" t="s">
        <v>775</v>
      </c>
      <c r="E108" s="322"/>
    </row>
    <row r="109" spans="1:5" ht="12.75">
      <c r="A109" s="451" t="s">
        <v>207</v>
      </c>
      <c r="B109" s="451" t="s">
        <v>208</v>
      </c>
      <c r="C109" s="229">
        <f>C108-C110</f>
        <v>9088.555</v>
      </c>
      <c r="D109" s="496" t="s">
        <v>775</v>
      </c>
      <c r="E109" s="322"/>
    </row>
    <row r="110" spans="1:5" ht="12.75">
      <c r="A110" s="451" t="s">
        <v>153</v>
      </c>
      <c r="B110" s="451" t="s">
        <v>151</v>
      </c>
      <c r="C110" s="229">
        <f>C108*5/100</f>
        <v>478.345</v>
      </c>
      <c r="D110" s="496" t="s">
        <v>775</v>
      </c>
      <c r="E110" s="322"/>
    </row>
    <row r="111" spans="1:5" ht="12.75">
      <c r="A111" s="451" t="s">
        <v>26</v>
      </c>
      <c r="B111" s="451" t="s">
        <v>100</v>
      </c>
      <c r="C111" s="229">
        <v>2104.72</v>
      </c>
      <c r="D111" s="496" t="s">
        <v>775</v>
      </c>
      <c r="E111" s="322"/>
    </row>
    <row r="112" spans="1:5" ht="12.75">
      <c r="A112" s="451" t="s">
        <v>230</v>
      </c>
      <c r="B112" s="451" t="s">
        <v>143</v>
      </c>
      <c r="C112" s="229">
        <v>2104.72</v>
      </c>
      <c r="D112" s="496" t="s">
        <v>775</v>
      </c>
      <c r="E112" s="322"/>
    </row>
    <row r="113" ht="13.5" thickBot="1"/>
    <row r="114" ht="13.5" thickBot="1">
      <c r="A114" s="499">
        <v>41584</v>
      </c>
    </row>
    <row r="115" spans="1:5" ht="12.75">
      <c r="A115" s="451" t="s">
        <v>21</v>
      </c>
      <c r="B115" s="451" t="s">
        <v>191</v>
      </c>
      <c r="C115" s="229">
        <v>8106</v>
      </c>
      <c r="D115" s="162" t="s">
        <v>949</v>
      </c>
      <c r="E115" s="94"/>
    </row>
    <row r="116" spans="1:5" ht="12.75">
      <c r="A116" s="451" t="s">
        <v>207</v>
      </c>
      <c r="B116" s="451" t="s">
        <v>208</v>
      </c>
      <c r="C116" s="229">
        <f>C115-C117</f>
        <v>7700.7</v>
      </c>
      <c r="D116" s="162" t="s">
        <v>949</v>
      </c>
      <c r="E116" s="94"/>
    </row>
    <row r="117" spans="1:5" ht="12.75">
      <c r="A117" s="451" t="s">
        <v>153</v>
      </c>
      <c r="B117" s="451" t="s">
        <v>151</v>
      </c>
      <c r="C117" s="229">
        <f>C115*5/100</f>
        <v>405.3</v>
      </c>
      <c r="D117" s="162" t="s">
        <v>949</v>
      </c>
      <c r="E117" s="94"/>
    </row>
    <row r="118" spans="1:5" ht="12.75">
      <c r="A118" s="451" t="s">
        <v>26</v>
      </c>
      <c r="B118" s="451" t="s">
        <v>100</v>
      </c>
      <c r="C118" s="229">
        <v>1783.22</v>
      </c>
      <c r="D118" s="162" t="s">
        <v>949</v>
      </c>
      <c r="E118" s="94"/>
    </row>
    <row r="119" spans="1:5" ht="12.75">
      <c r="A119" s="451" t="s">
        <v>230</v>
      </c>
      <c r="B119" s="451" t="s">
        <v>143</v>
      </c>
      <c r="C119" s="229">
        <v>1783.22</v>
      </c>
      <c r="D119" s="162" t="s">
        <v>949</v>
      </c>
      <c r="E119" s="94"/>
    </row>
    <row r="120" ht="13.5" thickBot="1"/>
    <row r="121" ht="13.5" thickBot="1">
      <c r="A121" s="499">
        <v>41620</v>
      </c>
    </row>
    <row r="122" spans="1:5" ht="12.75">
      <c r="A122" s="451" t="s">
        <v>21</v>
      </c>
      <c r="B122" s="451" t="s">
        <v>191</v>
      </c>
      <c r="C122" s="229">
        <v>31500</v>
      </c>
      <c r="D122" s="162" t="s">
        <v>950</v>
      </c>
      <c r="E122" s="94"/>
    </row>
    <row r="123" spans="1:5" ht="12.75">
      <c r="A123" s="451" t="s">
        <v>207</v>
      </c>
      <c r="B123" s="451" t="s">
        <v>208</v>
      </c>
      <c r="C123" s="229">
        <f>C122-C124</f>
        <v>29925</v>
      </c>
      <c r="D123" s="162" t="s">
        <v>950</v>
      </c>
      <c r="E123" s="94"/>
    </row>
    <row r="124" spans="1:5" ht="12.75">
      <c r="A124" s="451" t="s">
        <v>153</v>
      </c>
      <c r="B124" s="451" t="s">
        <v>151</v>
      </c>
      <c r="C124" s="229">
        <f>C122*5/100</f>
        <v>1575</v>
      </c>
      <c r="D124" s="162" t="s">
        <v>950</v>
      </c>
      <c r="E124" s="94"/>
    </row>
    <row r="125" spans="1:5" ht="12.75">
      <c r="A125" s="451" t="s">
        <v>26</v>
      </c>
      <c r="B125" s="451" t="s">
        <v>100</v>
      </c>
      <c r="C125" s="229">
        <v>6615</v>
      </c>
      <c r="D125" s="162" t="s">
        <v>950</v>
      </c>
      <c r="E125" s="94"/>
    </row>
    <row r="126" spans="1:5" ht="12.75">
      <c r="A126" s="451" t="s">
        <v>230</v>
      </c>
      <c r="B126" s="451" t="s">
        <v>143</v>
      </c>
      <c r="C126" s="229">
        <v>6615</v>
      </c>
      <c r="D126" s="162" t="s">
        <v>950</v>
      </c>
      <c r="E126" s="94"/>
    </row>
    <row r="127" ht="13.5" thickBot="1"/>
    <row r="128" ht="13.5" thickBot="1">
      <c r="A128" s="499" t="s">
        <v>951</v>
      </c>
    </row>
    <row r="129" spans="1:4" ht="12.75">
      <c r="A129" s="231" t="s">
        <v>27</v>
      </c>
      <c r="B129" s="164" t="s">
        <v>101</v>
      </c>
      <c r="C129" s="446">
        <v>91523.16</v>
      </c>
      <c r="D129" s="167" t="s">
        <v>952</v>
      </c>
    </row>
    <row r="130" spans="1:5" ht="12.75">
      <c r="A130" s="451" t="s">
        <v>54</v>
      </c>
      <c r="B130" s="451" t="s">
        <v>277</v>
      </c>
      <c r="C130" s="446">
        <v>15000</v>
      </c>
      <c r="D130" s="167" t="s">
        <v>971</v>
      </c>
      <c r="E130" s="100"/>
    </row>
    <row r="131" spans="1:5" ht="12.75">
      <c r="A131" s="451" t="s">
        <v>207</v>
      </c>
      <c r="B131" s="451" t="s">
        <v>208</v>
      </c>
      <c r="C131" s="446">
        <f>6+93.16</f>
        <v>99.16</v>
      </c>
      <c r="D131" s="167" t="s">
        <v>1041</v>
      </c>
      <c r="E131" s="100"/>
    </row>
    <row r="132" spans="1:5" ht="12.75">
      <c r="A132" s="231" t="s">
        <v>264</v>
      </c>
      <c r="B132" s="164" t="s">
        <v>265</v>
      </c>
      <c r="C132" s="446">
        <f>11.08+204.86</f>
        <v>215.94000000000003</v>
      </c>
      <c r="D132" s="167" t="s">
        <v>1041</v>
      </c>
      <c r="E132" s="100"/>
    </row>
    <row r="133" spans="1:4" ht="12.75">
      <c r="A133" s="231" t="s">
        <v>147</v>
      </c>
      <c r="B133" s="164" t="s">
        <v>101</v>
      </c>
      <c r="C133" s="446">
        <f>75557.48+50</f>
        <v>75607.48</v>
      </c>
      <c r="D133" s="167" t="s">
        <v>782</v>
      </c>
    </row>
    <row r="134" spans="1:4" ht="12.75">
      <c r="A134" s="231" t="s">
        <v>264</v>
      </c>
      <c r="B134" s="164" t="s">
        <v>265</v>
      </c>
      <c r="C134" s="446">
        <v>510.58</v>
      </c>
      <c r="D134" s="167" t="s">
        <v>783</v>
      </c>
    </row>
    <row r="135" spans="1:4" ht="12.75">
      <c r="A135" s="231" t="s">
        <v>207</v>
      </c>
      <c r="B135" s="164" t="s">
        <v>208</v>
      </c>
      <c r="C135" s="446">
        <v>90</v>
      </c>
      <c r="D135" s="167" t="s">
        <v>783</v>
      </c>
    </row>
    <row r="136" ht="13.5" thickBot="1"/>
    <row r="137" spans="1:5" ht="13.5" thickBot="1">
      <c r="A137" s="499">
        <v>41639</v>
      </c>
      <c r="E137" s="299"/>
    </row>
    <row r="138" spans="1:5" ht="12.75">
      <c r="A138" s="451" t="s">
        <v>23</v>
      </c>
      <c r="B138" s="451" t="s">
        <v>305</v>
      </c>
      <c r="C138" s="167">
        <v>1.33</v>
      </c>
      <c r="D138" s="451" t="s">
        <v>322</v>
      </c>
      <c r="E138" s="299"/>
    </row>
    <row r="139" spans="1:5" ht="12.75">
      <c r="A139" s="166" t="s">
        <v>153</v>
      </c>
      <c r="B139" s="451" t="s">
        <v>151</v>
      </c>
      <c r="C139" s="229">
        <v>1.33</v>
      </c>
      <c r="D139" s="451" t="s">
        <v>323</v>
      </c>
      <c r="E139" s="299"/>
    </row>
    <row r="140" ht="13.5" thickBot="1">
      <c r="E140" s="299"/>
    </row>
    <row r="141" spans="1:5" ht="13.5" thickBot="1">
      <c r="A141" s="499">
        <v>41639</v>
      </c>
      <c r="E141" s="299"/>
    </row>
    <row r="142" spans="1:5" ht="12.75">
      <c r="A142" s="451" t="s">
        <v>23</v>
      </c>
      <c r="B142" s="451" t="s">
        <v>305</v>
      </c>
      <c r="C142" s="167">
        <v>0.88</v>
      </c>
      <c r="D142" s="166" t="s">
        <v>954</v>
      </c>
      <c r="E142" s="299"/>
    </row>
    <row r="143" spans="1:5" ht="12.75">
      <c r="A143" s="166" t="s">
        <v>153</v>
      </c>
      <c r="B143" s="451" t="s">
        <v>151</v>
      </c>
      <c r="C143" s="229">
        <v>0.88</v>
      </c>
      <c r="D143" s="166" t="s">
        <v>955</v>
      </c>
      <c r="E143" s="299"/>
    </row>
    <row r="145" ht="12.75">
      <c r="A145" s="303" t="s">
        <v>959</v>
      </c>
    </row>
    <row r="146" spans="1:5" ht="12.75">
      <c r="A146" s="166" t="s">
        <v>115</v>
      </c>
      <c r="B146" s="451" t="s">
        <v>0</v>
      </c>
      <c r="C146" s="229">
        <v>18313.52</v>
      </c>
      <c r="D146" s="166" t="s">
        <v>960</v>
      </c>
      <c r="E146" s="299"/>
    </row>
    <row r="147" spans="1:5" ht="12.75">
      <c r="A147" s="451" t="s">
        <v>961</v>
      </c>
      <c r="B147" s="451" t="s">
        <v>0</v>
      </c>
      <c r="C147" s="229">
        <v>18313.52</v>
      </c>
      <c r="D147" s="451" t="s">
        <v>960</v>
      </c>
      <c r="E147" s="233"/>
    </row>
    <row r="148" spans="1:4" ht="12.75">
      <c r="A148" s="166" t="s">
        <v>116</v>
      </c>
      <c r="B148" s="166" t="s">
        <v>44</v>
      </c>
      <c r="C148" s="167">
        <v>16157.28</v>
      </c>
      <c r="D148" s="451" t="s">
        <v>960</v>
      </c>
    </row>
    <row r="149" spans="1:4" ht="12.75">
      <c r="A149" s="166" t="s">
        <v>962</v>
      </c>
      <c r="B149" s="166" t="s">
        <v>44</v>
      </c>
      <c r="C149" s="167">
        <v>16157.28</v>
      </c>
      <c r="D149" s="451" t="s">
        <v>960</v>
      </c>
    </row>
    <row r="150" spans="1:5" ht="12.75">
      <c r="A150" s="163" t="s">
        <v>117</v>
      </c>
      <c r="B150" s="164" t="s">
        <v>171</v>
      </c>
      <c r="C150" s="229">
        <v>245.75</v>
      </c>
      <c r="D150" s="451" t="s">
        <v>960</v>
      </c>
      <c r="E150" s="100"/>
    </row>
    <row r="151" spans="1:5" ht="12.75">
      <c r="A151" s="170" t="s">
        <v>173</v>
      </c>
      <c r="B151" s="171" t="s">
        <v>171</v>
      </c>
      <c r="C151" s="229">
        <v>245.75</v>
      </c>
      <c r="D151" s="451" t="s">
        <v>960</v>
      </c>
      <c r="E151" s="100"/>
    </row>
    <row r="153" ht="12.75">
      <c r="A153" s="303" t="s">
        <v>959</v>
      </c>
    </row>
    <row r="154" spans="1:5" ht="12.75">
      <c r="A154" s="451" t="s">
        <v>38</v>
      </c>
      <c r="B154" s="451" t="s">
        <v>183</v>
      </c>
      <c r="C154" s="229">
        <v>46207.66</v>
      </c>
      <c r="D154" s="164" t="s">
        <v>973</v>
      </c>
      <c r="E154" s="233"/>
    </row>
    <row r="155" spans="1:5" ht="12.75">
      <c r="A155" s="451" t="s">
        <v>264</v>
      </c>
      <c r="B155" s="451" t="s">
        <v>265</v>
      </c>
      <c r="C155" s="229">
        <f>C154-C156</f>
        <v>44821.4302</v>
      </c>
      <c r="D155" s="164" t="s">
        <v>973</v>
      </c>
      <c r="E155" s="233"/>
    </row>
    <row r="156" spans="1:5" ht="12.75">
      <c r="A156" s="451" t="s">
        <v>153</v>
      </c>
      <c r="B156" s="451" t="s">
        <v>151</v>
      </c>
      <c r="C156" s="229">
        <f>C154*3/100</f>
        <v>1386.2298</v>
      </c>
      <c r="D156" s="164" t="s">
        <v>973</v>
      </c>
      <c r="E156" s="233"/>
    </row>
    <row r="157" ht="12.75">
      <c r="E157" s="233"/>
    </row>
    <row r="158" spans="1:5" ht="12.75">
      <c r="A158" s="303" t="s">
        <v>959</v>
      </c>
      <c r="E158" s="233"/>
    </row>
    <row r="159" spans="1:5" ht="12.75">
      <c r="A159" s="451" t="s">
        <v>153</v>
      </c>
      <c r="B159" s="451" t="s">
        <v>151</v>
      </c>
      <c r="C159" s="229">
        <f>-21870.54</f>
        <v>-21870.54</v>
      </c>
      <c r="D159" s="451" t="s">
        <v>986</v>
      </c>
      <c r="E159" s="233"/>
    </row>
    <row r="160" spans="1:4" ht="12.75">
      <c r="A160" s="451" t="s">
        <v>49</v>
      </c>
      <c r="B160" s="451" t="s">
        <v>124</v>
      </c>
      <c r="C160" s="229">
        <v>172</v>
      </c>
      <c r="D160" s="451"/>
    </row>
    <row r="161" spans="1:4" ht="12.75">
      <c r="A161" s="166" t="s">
        <v>50</v>
      </c>
      <c r="B161" s="166" t="s">
        <v>125</v>
      </c>
      <c r="C161" s="167">
        <v>512.8</v>
      </c>
      <c r="D161" s="451"/>
    </row>
    <row r="162" spans="1:4" ht="12.75">
      <c r="A162" s="166" t="s">
        <v>52</v>
      </c>
      <c r="B162" s="166" t="s">
        <v>126</v>
      </c>
      <c r="C162" s="167">
        <v>833.28</v>
      </c>
      <c r="D162" s="451"/>
    </row>
    <row r="163" spans="1:4" ht="12.75">
      <c r="A163" s="166" t="s">
        <v>54</v>
      </c>
      <c r="B163" s="166" t="s">
        <v>277</v>
      </c>
      <c r="C163" s="167">
        <v>2500</v>
      </c>
      <c r="D163" s="451"/>
    </row>
    <row r="164" spans="1:4" ht="12.75">
      <c r="A164" s="170" t="s">
        <v>57</v>
      </c>
      <c r="B164" s="171" t="s">
        <v>69</v>
      </c>
      <c r="C164" s="229">
        <v>137.11</v>
      </c>
      <c r="D164" s="451"/>
    </row>
    <row r="165" spans="1:4" ht="12.75">
      <c r="A165" s="170" t="s">
        <v>135</v>
      </c>
      <c r="B165" s="171" t="s">
        <v>158</v>
      </c>
      <c r="C165" s="229">
        <v>346.59</v>
      </c>
      <c r="D165" s="451"/>
    </row>
    <row r="166" spans="1:4" ht="12.75">
      <c r="A166" s="166" t="s">
        <v>244</v>
      </c>
      <c r="B166" s="166" t="s">
        <v>245</v>
      </c>
      <c r="C166" s="167">
        <v>3.280000000000001</v>
      </c>
      <c r="D166" s="451"/>
    </row>
    <row r="167" spans="1:4" ht="12.75">
      <c r="A167" s="170" t="s">
        <v>141</v>
      </c>
      <c r="B167" s="171" t="s">
        <v>142</v>
      </c>
      <c r="C167" s="229">
        <v>3663.03</v>
      </c>
      <c r="D167" s="451"/>
    </row>
    <row r="168" spans="1:4" ht="12.75">
      <c r="A168" s="170" t="s">
        <v>230</v>
      </c>
      <c r="B168" s="171" t="s">
        <v>143</v>
      </c>
      <c r="C168" s="229">
        <v>13702.45</v>
      </c>
      <c r="D168" s="451"/>
    </row>
  </sheetData>
  <sheetProtection/>
  <mergeCells count="1">
    <mergeCell ref="A1:D1"/>
  </mergeCells>
  <printOptions/>
  <pageMargins left="0.7086614173228347" right="0.7086614173228347" top="0.3937007874015748" bottom="0.2755905511811024" header="0.31496062992125984" footer="0.31496062992125984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25.7109375" style="0" customWidth="1"/>
    <col min="2" max="2" width="30.28125" style="0" customWidth="1"/>
    <col min="3" max="3" width="24.57421875" style="0" bestFit="1" customWidth="1"/>
    <col min="4" max="4" width="21.421875" style="0" bestFit="1" customWidth="1"/>
    <col min="5" max="5" width="12.8515625" style="0" bestFit="1" customWidth="1"/>
    <col min="8" max="8" width="26.8515625" style="0" bestFit="1" customWidth="1"/>
  </cols>
  <sheetData>
    <row r="1" spans="1:5" ht="12.75">
      <c r="A1" s="572" t="s">
        <v>376</v>
      </c>
      <c r="B1" s="572"/>
      <c r="C1" s="572"/>
      <c r="D1" s="572"/>
      <c r="E1" s="572"/>
    </row>
    <row r="2" spans="1:5" s="55" customFormat="1" ht="32.25" customHeight="1">
      <c r="A2" s="62" t="s">
        <v>212</v>
      </c>
      <c r="B2" s="62" t="s">
        <v>213</v>
      </c>
      <c r="C2" s="62" t="s">
        <v>214</v>
      </c>
      <c r="D2" s="62" t="s">
        <v>227</v>
      </c>
      <c r="E2" s="62" t="s">
        <v>211</v>
      </c>
    </row>
    <row r="3" spans="1:5" ht="12.75">
      <c r="A3" s="94" t="s">
        <v>11</v>
      </c>
      <c r="B3" s="94" t="s">
        <v>4</v>
      </c>
      <c r="C3" s="56" t="s">
        <v>377</v>
      </c>
      <c r="D3" s="56"/>
      <c r="E3" s="232">
        <v>3000</v>
      </c>
    </row>
    <row r="4" spans="1:5" s="58" customFormat="1" ht="12.75">
      <c r="A4" s="95"/>
      <c r="B4" s="96"/>
      <c r="E4" s="59"/>
    </row>
    <row r="5" spans="1:5" ht="12.75">
      <c r="A5" s="97" t="s">
        <v>21</v>
      </c>
      <c r="B5" s="98" t="s">
        <v>191</v>
      </c>
      <c r="C5" s="56" t="s">
        <v>378</v>
      </c>
      <c r="D5" s="56" t="s">
        <v>371</v>
      </c>
      <c r="E5" s="60">
        <v>9100</v>
      </c>
    </row>
    <row r="6" spans="1:5" s="58" customFormat="1" ht="12.75">
      <c r="A6" s="97" t="s">
        <v>21</v>
      </c>
      <c r="B6" s="98" t="s">
        <v>191</v>
      </c>
      <c r="C6" s="56" t="s">
        <v>379</v>
      </c>
      <c r="D6" s="56" t="s">
        <v>371</v>
      </c>
      <c r="E6" s="60">
        <v>9100</v>
      </c>
    </row>
    <row r="7" spans="1:5" s="58" customFormat="1" ht="12.75">
      <c r="A7" s="96"/>
      <c r="B7" s="96"/>
      <c r="E7" s="59"/>
    </row>
    <row r="8" spans="1:5" s="58" customFormat="1" ht="12.75">
      <c r="A8" s="96"/>
      <c r="B8" s="96"/>
      <c r="E8" s="59"/>
    </row>
    <row r="9" spans="1:5" ht="12.75">
      <c r="A9" s="99" t="s">
        <v>26</v>
      </c>
      <c r="B9" s="98" t="s">
        <v>100</v>
      </c>
      <c r="C9" s="56" t="s">
        <v>380</v>
      </c>
      <c r="D9" s="56" t="s">
        <v>371</v>
      </c>
      <c r="E9" s="60">
        <f>E5*21/100</f>
        <v>1911</v>
      </c>
    </row>
    <row r="10" spans="1:5" ht="12.75">
      <c r="A10" s="99" t="s">
        <v>26</v>
      </c>
      <c r="B10" s="98" t="s">
        <v>100</v>
      </c>
      <c r="C10" s="56" t="s">
        <v>381</v>
      </c>
      <c r="D10" s="56" t="s">
        <v>371</v>
      </c>
      <c r="E10" s="60">
        <f>E6*21/100</f>
        <v>1911</v>
      </c>
    </row>
    <row r="11" spans="1:5" ht="12.75">
      <c r="A11" s="99"/>
      <c r="B11" s="98"/>
      <c r="C11" s="56"/>
      <c r="D11" s="56"/>
      <c r="E11" s="60"/>
    </row>
    <row r="12" spans="1:5" s="58" customFormat="1" ht="27" customHeight="1">
      <c r="A12" s="99" t="s">
        <v>38</v>
      </c>
      <c r="B12" s="259" t="s">
        <v>183</v>
      </c>
      <c r="C12" s="56" t="s">
        <v>382</v>
      </c>
      <c r="D12" s="56" t="s">
        <v>335</v>
      </c>
      <c r="E12" s="60">
        <f>467437.5/3</f>
        <v>155812.5</v>
      </c>
    </row>
    <row r="13" spans="1:5" s="58" customFormat="1" ht="27" customHeight="1">
      <c r="A13" s="99" t="s">
        <v>38</v>
      </c>
      <c r="B13" s="259" t="s">
        <v>183</v>
      </c>
      <c r="C13" s="56" t="s">
        <v>383</v>
      </c>
      <c r="D13" s="56" t="s">
        <v>335</v>
      </c>
      <c r="E13" s="60">
        <f>26325/2</f>
        <v>13162.5</v>
      </c>
    </row>
    <row r="14" spans="1:5" s="58" customFormat="1" ht="13.5">
      <c r="A14" s="260"/>
      <c r="B14" s="4"/>
      <c r="E14" s="59"/>
    </row>
    <row r="15" spans="1:5" ht="12.75">
      <c r="A15" s="99" t="s">
        <v>115</v>
      </c>
      <c r="B15" s="100" t="s">
        <v>0</v>
      </c>
      <c r="C15" s="56"/>
      <c r="D15" s="56" t="s">
        <v>240</v>
      </c>
      <c r="E15" s="101">
        <v>10000</v>
      </c>
    </row>
    <row r="16" spans="1:5" ht="12.75">
      <c r="A16" s="99" t="s">
        <v>116</v>
      </c>
      <c r="B16" s="100" t="s">
        <v>44</v>
      </c>
      <c r="C16" s="56"/>
      <c r="D16" s="56" t="s">
        <v>240</v>
      </c>
      <c r="E16" s="101">
        <v>3000</v>
      </c>
    </row>
    <row r="17" spans="1:5" ht="12.75">
      <c r="A17" s="99" t="s">
        <v>117</v>
      </c>
      <c r="B17" s="100" t="s">
        <v>171</v>
      </c>
      <c r="C17" s="56"/>
      <c r="D17" s="56" t="s">
        <v>240</v>
      </c>
      <c r="E17" s="101">
        <v>100</v>
      </c>
    </row>
    <row r="18" spans="1:5" ht="12.75">
      <c r="A18" s="102"/>
      <c r="B18" s="100"/>
      <c r="C18" s="56"/>
      <c r="D18" s="56"/>
      <c r="E18" s="103"/>
    </row>
    <row r="19" spans="1:5" ht="12.75">
      <c r="A19" s="56"/>
      <c r="B19" s="56"/>
      <c r="C19" s="56"/>
      <c r="D19" s="56"/>
      <c r="E19" s="56"/>
    </row>
    <row r="20" spans="1:5" ht="12.75">
      <c r="A20" s="56"/>
      <c r="B20" s="56"/>
      <c r="C20" s="56"/>
      <c r="D20" s="56"/>
      <c r="E20" s="59">
        <f>SUM(E3:E17)</f>
        <v>207097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9"/>
  <sheetViews>
    <sheetView zoomScale="86" zoomScaleNormal="86" zoomScalePageLayoutView="0" workbookViewId="0" topLeftCell="A1">
      <selection activeCell="A3" sqref="A3:H3"/>
    </sheetView>
  </sheetViews>
  <sheetFormatPr defaultColWidth="9.140625" defaultRowHeight="37.5" customHeight="1"/>
  <cols>
    <col min="1" max="1" width="6.57421875" style="0" customWidth="1"/>
    <col min="2" max="2" width="15.421875" style="0" bestFit="1" customWidth="1"/>
    <col min="3" max="3" width="24.57421875" style="0" customWidth="1"/>
    <col min="4" max="4" width="19.8515625" style="0" customWidth="1"/>
    <col min="5" max="5" width="14.8515625" style="0" bestFit="1" customWidth="1"/>
    <col min="6" max="6" width="11.28125" style="0" bestFit="1" customWidth="1"/>
    <col min="7" max="7" width="36.421875" style="0" bestFit="1" customWidth="1"/>
    <col min="8" max="8" width="9.140625" style="56" customWidth="1"/>
    <col min="9" max="9" width="22.28125" style="56" bestFit="1" customWidth="1"/>
    <col min="10" max="10" width="20.8515625" style="56" customWidth="1"/>
    <col min="11" max="11" width="11.00390625" style="0" customWidth="1"/>
    <col min="12" max="13" width="11.00390625" style="0" bestFit="1" customWidth="1"/>
  </cols>
  <sheetData>
    <row r="1" spans="1:10" ht="37.5" customHeight="1">
      <c r="A1" s="573" t="s">
        <v>281</v>
      </c>
      <c r="B1" s="573"/>
      <c r="C1" s="573"/>
      <c r="D1" s="573"/>
      <c r="E1" s="573"/>
      <c r="F1" s="573"/>
      <c r="G1" s="573"/>
      <c r="H1" s="573"/>
      <c r="I1" s="573"/>
      <c r="J1" s="275"/>
    </row>
    <row r="2" spans="1:11" ht="37.5" customHeight="1" thickBot="1">
      <c r="A2" s="157"/>
      <c r="B2" s="158"/>
      <c r="C2" s="158"/>
      <c r="D2" s="158"/>
      <c r="E2" s="158"/>
      <c r="F2" s="158"/>
      <c r="G2" s="158"/>
      <c r="H2" s="158"/>
      <c r="I2" s="341"/>
      <c r="J2" s="275"/>
      <c r="K2" s="322"/>
    </row>
    <row r="3" spans="1:11" ht="37.5" customHeight="1" thickTop="1">
      <c r="A3" s="160" t="s">
        <v>282</v>
      </c>
      <c r="B3" s="161" t="s">
        <v>283</v>
      </c>
      <c r="C3" s="161" t="s">
        <v>214</v>
      </c>
      <c r="D3" s="161" t="s">
        <v>227</v>
      </c>
      <c r="E3" s="161" t="s">
        <v>211</v>
      </c>
      <c r="F3" s="161" t="s">
        <v>212</v>
      </c>
      <c r="G3" s="161" t="s">
        <v>213</v>
      </c>
      <c r="H3" s="277" t="s">
        <v>284</v>
      </c>
      <c r="I3" s="276" t="s">
        <v>291</v>
      </c>
      <c r="J3" s="483" t="s">
        <v>362</v>
      </c>
      <c r="K3" s="280" t="s">
        <v>357</v>
      </c>
    </row>
    <row r="4" spans="1:11" ht="37.5" customHeight="1">
      <c r="A4" s="274">
        <v>1</v>
      </c>
      <c r="B4" s="231">
        <v>41281</v>
      </c>
      <c r="C4" s="164" t="s">
        <v>447</v>
      </c>
      <c r="D4" s="166" t="s">
        <v>361</v>
      </c>
      <c r="E4" s="167">
        <v>6988.8</v>
      </c>
      <c r="F4" s="170" t="s">
        <v>115</v>
      </c>
      <c r="G4" s="171" t="s">
        <v>0</v>
      </c>
      <c r="H4" s="164" t="s">
        <v>298</v>
      </c>
      <c r="I4" s="165" t="s">
        <v>356</v>
      </c>
      <c r="J4" s="428"/>
      <c r="K4" s="281"/>
    </row>
    <row r="5" spans="1:11" ht="37.5" customHeight="1">
      <c r="A5" s="274">
        <v>2</v>
      </c>
      <c r="B5" s="346">
        <v>41292</v>
      </c>
      <c r="C5" s="164" t="s">
        <v>348</v>
      </c>
      <c r="D5" s="166" t="s">
        <v>295</v>
      </c>
      <c r="E5" s="167">
        <v>227.18</v>
      </c>
      <c r="F5" s="170" t="s">
        <v>115</v>
      </c>
      <c r="G5" s="171" t="s">
        <v>0</v>
      </c>
      <c r="H5" s="164" t="s">
        <v>300</v>
      </c>
      <c r="I5" s="165" t="s">
        <v>356</v>
      </c>
      <c r="J5" s="301"/>
      <c r="K5" s="282"/>
    </row>
    <row r="6" spans="1:11" ht="37.5" customHeight="1">
      <c r="A6" s="274">
        <v>3</v>
      </c>
      <c r="B6" s="231">
        <v>41292</v>
      </c>
      <c r="C6" s="164" t="s">
        <v>348</v>
      </c>
      <c r="D6" s="166" t="s">
        <v>293</v>
      </c>
      <c r="E6" s="167">
        <v>227.24</v>
      </c>
      <c r="F6" s="170" t="s">
        <v>115</v>
      </c>
      <c r="G6" s="171" t="s">
        <v>0</v>
      </c>
      <c r="H6" s="164" t="s">
        <v>300</v>
      </c>
      <c r="I6" s="165" t="s">
        <v>356</v>
      </c>
      <c r="J6" s="428"/>
      <c r="K6" s="283"/>
    </row>
    <row r="7" spans="1:11" ht="37.5" customHeight="1">
      <c r="A7" s="274">
        <v>4</v>
      </c>
      <c r="B7" s="231">
        <v>41292</v>
      </c>
      <c r="C7" s="164" t="s">
        <v>448</v>
      </c>
      <c r="D7" s="166" t="s">
        <v>449</v>
      </c>
      <c r="E7" s="167">
        <v>200</v>
      </c>
      <c r="F7" s="170" t="s">
        <v>115</v>
      </c>
      <c r="G7" s="171" t="s">
        <v>0</v>
      </c>
      <c r="H7" s="164" t="s">
        <v>298</v>
      </c>
      <c r="I7" s="165" t="s">
        <v>356</v>
      </c>
      <c r="J7" s="428"/>
      <c r="K7" s="283"/>
    </row>
    <row r="8" spans="1:11" ht="37.5" customHeight="1">
      <c r="A8" s="274">
        <v>5</v>
      </c>
      <c r="B8" s="346">
        <v>41295</v>
      </c>
      <c r="C8" s="164" t="s">
        <v>348</v>
      </c>
      <c r="D8" s="166" t="s">
        <v>345</v>
      </c>
      <c r="E8" s="167">
        <v>340.87</v>
      </c>
      <c r="F8" s="170" t="s">
        <v>115</v>
      </c>
      <c r="G8" s="171" t="s">
        <v>0</v>
      </c>
      <c r="H8" s="164" t="s">
        <v>300</v>
      </c>
      <c r="I8" s="165" t="s">
        <v>356</v>
      </c>
      <c r="J8" s="428"/>
      <c r="K8" s="282"/>
    </row>
    <row r="9" spans="1:11" ht="37.5" customHeight="1">
      <c r="A9" s="274">
        <v>6</v>
      </c>
      <c r="B9" s="346">
        <v>41299</v>
      </c>
      <c r="C9" s="166" t="s">
        <v>367</v>
      </c>
      <c r="D9" s="166" t="s">
        <v>346</v>
      </c>
      <c r="E9" s="167">
        <v>552</v>
      </c>
      <c r="F9" s="170" t="s">
        <v>115</v>
      </c>
      <c r="G9" s="171" t="s">
        <v>0</v>
      </c>
      <c r="H9" s="164" t="s">
        <v>300</v>
      </c>
      <c r="I9" s="165" t="s">
        <v>356</v>
      </c>
      <c r="J9" s="428"/>
      <c r="K9" s="282"/>
    </row>
    <row r="10" spans="1:11" s="159" customFormat="1" ht="37.5" customHeight="1">
      <c r="A10" s="274">
        <v>7</v>
      </c>
      <c r="B10" s="421">
        <v>41303</v>
      </c>
      <c r="C10" s="422" t="s">
        <v>403</v>
      </c>
      <c r="D10" s="426" t="s">
        <v>404</v>
      </c>
      <c r="E10" s="442">
        <v>9100</v>
      </c>
      <c r="F10" s="443" t="s">
        <v>21</v>
      </c>
      <c r="G10" s="426" t="s">
        <v>191</v>
      </c>
      <c r="H10" s="422" t="s">
        <v>300</v>
      </c>
      <c r="I10" s="438" t="s">
        <v>405</v>
      </c>
      <c r="J10" s="428"/>
      <c r="K10" s="281"/>
    </row>
    <row r="11" spans="1:11" ht="37.5" customHeight="1">
      <c r="A11" s="274">
        <v>8</v>
      </c>
      <c r="B11" s="421">
        <v>41303</v>
      </c>
      <c r="C11" s="422" t="s">
        <v>403</v>
      </c>
      <c r="D11" s="426" t="s">
        <v>404</v>
      </c>
      <c r="E11" s="442">
        <v>1911</v>
      </c>
      <c r="F11" s="424" t="s">
        <v>26</v>
      </c>
      <c r="G11" s="425" t="s">
        <v>100</v>
      </c>
      <c r="H11" s="425" t="s">
        <v>300</v>
      </c>
      <c r="I11" s="455" t="s">
        <v>779</v>
      </c>
      <c r="J11" s="428"/>
      <c r="K11" s="281"/>
    </row>
    <row r="12" spans="1:11" ht="37.5" customHeight="1">
      <c r="A12" s="274">
        <v>9</v>
      </c>
      <c r="B12" s="421">
        <v>41303</v>
      </c>
      <c r="C12" s="162" t="s">
        <v>1047</v>
      </c>
      <c r="D12" s="426" t="s">
        <v>407</v>
      </c>
      <c r="E12" s="426">
        <v>38.72</v>
      </c>
      <c r="F12" s="424" t="s">
        <v>23</v>
      </c>
      <c r="G12" s="425" t="s">
        <v>97</v>
      </c>
      <c r="H12" s="425" t="s">
        <v>298</v>
      </c>
      <c r="I12" s="455" t="s">
        <v>534</v>
      </c>
      <c r="J12" s="428"/>
      <c r="K12" s="281"/>
    </row>
    <row r="13" spans="1:11" ht="37.5" customHeight="1">
      <c r="A13" s="274">
        <v>10</v>
      </c>
      <c r="B13" s="421">
        <v>41303</v>
      </c>
      <c r="C13" s="162" t="s">
        <v>1048</v>
      </c>
      <c r="D13" s="426" t="s">
        <v>407</v>
      </c>
      <c r="E13" s="426">
        <v>75557.48</v>
      </c>
      <c r="F13" s="424" t="s">
        <v>27</v>
      </c>
      <c r="G13" s="425" t="s">
        <v>101</v>
      </c>
      <c r="H13" s="425" t="s">
        <v>298</v>
      </c>
      <c r="I13" s="455" t="s">
        <v>534</v>
      </c>
      <c r="J13" s="428"/>
      <c r="K13" s="281"/>
    </row>
    <row r="14" spans="1:11" s="159" customFormat="1" ht="37.5" customHeight="1">
      <c r="A14" s="274">
        <v>11</v>
      </c>
      <c r="B14" s="231">
        <v>41306</v>
      </c>
      <c r="C14" s="164" t="s">
        <v>450</v>
      </c>
      <c r="D14" s="166" t="s">
        <v>451</v>
      </c>
      <c r="E14" s="167">
        <v>393.53</v>
      </c>
      <c r="F14" s="163" t="s">
        <v>115</v>
      </c>
      <c r="G14" s="164" t="s">
        <v>0</v>
      </c>
      <c r="H14" s="164" t="s">
        <v>298</v>
      </c>
      <c r="I14" s="165" t="s">
        <v>356</v>
      </c>
      <c r="J14" s="484"/>
      <c r="K14" s="282"/>
    </row>
    <row r="15" spans="1:11" s="159" customFormat="1" ht="37.5" customHeight="1">
      <c r="A15" s="274">
        <v>12</v>
      </c>
      <c r="B15" s="231">
        <v>41306</v>
      </c>
      <c r="C15" s="164" t="s">
        <v>452</v>
      </c>
      <c r="D15" s="166" t="s">
        <v>451</v>
      </c>
      <c r="E15" s="167">
        <v>167.52</v>
      </c>
      <c r="F15" s="163" t="s">
        <v>116</v>
      </c>
      <c r="G15" s="164" t="s">
        <v>44</v>
      </c>
      <c r="H15" s="164" t="s">
        <v>298</v>
      </c>
      <c r="I15" s="165" t="s">
        <v>356</v>
      </c>
      <c r="J15" s="484"/>
      <c r="K15" s="282"/>
    </row>
    <row r="16" spans="1:11" s="159" customFormat="1" ht="37.5" customHeight="1">
      <c r="A16" s="274">
        <v>13</v>
      </c>
      <c r="B16" s="231">
        <v>41306</v>
      </c>
      <c r="C16" s="164" t="s">
        <v>453</v>
      </c>
      <c r="D16" s="166" t="s">
        <v>451</v>
      </c>
      <c r="E16" s="167">
        <v>2.81</v>
      </c>
      <c r="F16" s="163" t="s">
        <v>117</v>
      </c>
      <c r="G16" s="164" t="s">
        <v>171</v>
      </c>
      <c r="H16" s="164" t="s">
        <v>298</v>
      </c>
      <c r="I16" s="165" t="s">
        <v>356</v>
      </c>
      <c r="J16" s="448">
        <f>E14+E15+E16</f>
        <v>563.8599999999999</v>
      </c>
      <c r="K16" s="282"/>
    </row>
    <row r="17" spans="1:11" s="159" customFormat="1" ht="37.5" customHeight="1">
      <c r="A17" s="274">
        <v>14</v>
      </c>
      <c r="B17" s="231">
        <v>41306</v>
      </c>
      <c r="C17" s="164" t="s">
        <v>454</v>
      </c>
      <c r="D17" s="166" t="s">
        <v>455</v>
      </c>
      <c r="E17" s="167">
        <v>328.38</v>
      </c>
      <c r="F17" s="163" t="s">
        <v>115</v>
      </c>
      <c r="G17" s="164" t="s">
        <v>0</v>
      </c>
      <c r="H17" s="164" t="s">
        <v>298</v>
      </c>
      <c r="I17" s="165" t="s">
        <v>356</v>
      </c>
      <c r="J17" s="484"/>
      <c r="K17" s="282"/>
    </row>
    <row r="18" spans="1:11" s="159" customFormat="1" ht="37.5" customHeight="1">
      <c r="A18" s="274">
        <v>15</v>
      </c>
      <c r="B18" s="231">
        <v>41306</v>
      </c>
      <c r="C18" s="164" t="s">
        <v>456</v>
      </c>
      <c r="D18" s="166" t="s">
        <v>455</v>
      </c>
      <c r="E18" s="167">
        <v>181.38</v>
      </c>
      <c r="F18" s="163" t="s">
        <v>116</v>
      </c>
      <c r="G18" s="164" t="s">
        <v>44</v>
      </c>
      <c r="H18" s="164" t="s">
        <v>298</v>
      </c>
      <c r="I18" s="165" t="s">
        <v>356</v>
      </c>
      <c r="J18" s="428"/>
      <c r="K18" s="282"/>
    </row>
    <row r="19" spans="1:11" s="159" customFormat="1" ht="37.5" customHeight="1">
      <c r="A19" s="274">
        <v>16</v>
      </c>
      <c r="B19" s="231">
        <v>41306</v>
      </c>
      <c r="C19" s="164" t="s">
        <v>457</v>
      </c>
      <c r="D19" s="166" t="s">
        <v>455</v>
      </c>
      <c r="E19" s="167">
        <v>3.04</v>
      </c>
      <c r="F19" s="163" t="s">
        <v>117</v>
      </c>
      <c r="G19" s="164" t="s">
        <v>171</v>
      </c>
      <c r="H19" s="164" t="s">
        <v>298</v>
      </c>
      <c r="I19" s="165" t="s">
        <v>356</v>
      </c>
      <c r="J19" s="376">
        <f>E17+E18+E19</f>
        <v>512.8</v>
      </c>
      <c r="K19" s="283"/>
    </row>
    <row r="20" spans="1:12" s="56" customFormat="1" ht="37.5" customHeight="1">
      <c r="A20" s="274">
        <v>17</v>
      </c>
      <c r="B20" s="231">
        <v>41306</v>
      </c>
      <c r="C20" s="164" t="s">
        <v>458</v>
      </c>
      <c r="D20" s="166" t="s">
        <v>365</v>
      </c>
      <c r="E20" s="167">
        <v>199.46</v>
      </c>
      <c r="F20" s="163" t="s">
        <v>115</v>
      </c>
      <c r="G20" s="164" t="s">
        <v>0</v>
      </c>
      <c r="H20" s="164" t="s">
        <v>298</v>
      </c>
      <c r="I20" s="165" t="s">
        <v>356</v>
      </c>
      <c r="J20" s="376"/>
      <c r="K20" s="283"/>
      <c r="L20" s="60"/>
    </row>
    <row r="21" spans="1:11" s="159" customFormat="1" ht="37.5" customHeight="1">
      <c r="A21" s="274">
        <v>18</v>
      </c>
      <c r="B21" s="231">
        <v>41306</v>
      </c>
      <c r="C21" s="164" t="s">
        <v>459</v>
      </c>
      <c r="D21" s="166" t="s">
        <v>365</v>
      </c>
      <c r="E21" s="167">
        <v>148.67</v>
      </c>
      <c r="F21" s="163" t="s">
        <v>116</v>
      </c>
      <c r="G21" s="164" t="s">
        <v>44</v>
      </c>
      <c r="H21" s="164" t="s">
        <v>298</v>
      </c>
      <c r="I21" s="165" t="s">
        <v>356</v>
      </c>
      <c r="J21" s="376"/>
      <c r="K21" s="283"/>
    </row>
    <row r="22" spans="1:11" s="159" customFormat="1" ht="37.5" customHeight="1">
      <c r="A22" s="274">
        <v>19</v>
      </c>
      <c r="B22" s="231">
        <v>41306</v>
      </c>
      <c r="C22" s="164" t="s">
        <v>460</v>
      </c>
      <c r="D22" s="166" t="s">
        <v>365</v>
      </c>
      <c r="E22" s="167">
        <v>2.49</v>
      </c>
      <c r="F22" s="163" t="s">
        <v>117</v>
      </c>
      <c r="G22" s="164" t="s">
        <v>171</v>
      </c>
      <c r="H22" s="164" t="s">
        <v>298</v>
      </c>
      <c r="I22" s="165" t="s">
        <v>356</v>
      </c>
      <c r="J22" s="449"/>
      <c r="K22" s="283"/>
    </row>
    <row r="23" spans="1:11" s="159" customFormat="1" ht="37.5" customHeight="1">
      <c r="A23" s="274">
        <v>20</v>
      </c>
      <c r="B23" s="231">
        <v>41306</v>
      </c>
      <c r="C23" s="164" t="s">
        <v>461</v>
      </c>
      <c r="D23" s="166" t="s">
        <v>365</v>
      </c>
      <c r="E23" s="167">
        <v>7.52</v>
      </c>
      <c r="F23" s="163" t="s">
        <v>115</v>
      </c>
      <c r="G23" s="164" t="s">
        <v>0</v>
      </c>
      <c r="H23" s="164" t="s">
        <v>298</v>
      </c>
      <c r="I23" s="165" t="s">
        <v>356</v>
      </c>
      <c r="J23" s="376"/>
      <c r="K23" s="283"/>
    </row>
    <row r="24" spans="1:11" ht="37.5" customHeight="1">
      <c r="A24" s="274">
        <v>21</v>
      </c>
      <c r="B24" s="231">
        <v>41306</v>
      </c>
      <c r="C24" s="164" t="s">
        <v>916</v>
      </c>
      <c r="D24" s="296" t="s">
        <v>365</v>
      </c>
      <c r="E24" s="167">
        <v>0.87</v>
      </c>
      <c r="F24" s="163" t="s">
        <v>27</v>
      </c>
      <c r="G24" s="164" t="s">
        <v>101</v>
      </c>
      <c r="H24" s="164" t="s">
        <v>298</v>
      </c>
      <c r="I24" s="165" t="s">
        <v>356</v>
      </c>
      <c r="J24" s="428"/>
      <c r="K24" s="282"/>
    </row>
    <row r="25" spans="1:11" ht="37.5" customHeight="1">
      <c r="A25" s="274">
        <v>22</v>
      </c>
      <c r="B25" s="231">
        <v>41306</v>
      </c>
      <c r="C25" s="164" t="s">
        <v>462</v>
      </c>
      <c r="D25" s="296" t="s">
        <v>286</v>
      </c>
      <c r="E25" s="167">
        <v>995.14</v>
      </c>
      <c r="F25" s="163" t="s">
        <v>116</v>
      </c>
      <c r="G25" s="164" t="s">
        <v>44</v>
      </c>
      <c r="H25" s="164" t="s">
        <v>298</v>
      </c>
      <c r="I25" s="165" t="s">
        <v>356</v>
      </c>
      <c r="J25" s="428"/>
      <c r="K25" s="282"/>
    </row>
    <row r="26" spans="1:11" ht="37.5" customHeight="1">
      <c r="A26" s="274">
        <v>23</v>
      </c>
      <c r="B26" s="231">
        <v>41306</v>
      </c>
      <c r="C26" s="164" t="s">
        <v>463</v>
      </c>
      <c r="D26" s="166" t="s">
        <v>286</v>
      </c>
      <c r="E26" s="167">
        <v>16.68</v>
      </c>
      <c r="F26" s="163" t="s">
        <v>117</v>
      </c>
      <c r="G26" s="164" t="s">
        <v>171</v>
      </c>
      <c r="H26" s="164" t="s">
        <v>298</v>
      </c>
      <c r="I26" s="165" t="s">
        <v>356</v>
      </c>
      <c r="J26" s="428"/>
      <c r="K26" s="282"/>
    </row>
    <row r="27" spans="1:11" ht="37.5" customHeight="1">
      <c r="A27" s="274">
        <v>24</v>
      </c>
      <c r="B27" s="231">
        <v>41312</v>
      </c>
      <c r="C27" s="164" t="s">
        <v>464</v>
      </c>
      <c r="D27" s="166" t="s">
        <v>349</v>
      </c>
      <c r="E27" s="167">
        <v>122</v>
      </c>
      <c r="F27" s="170" t="s">
        <v>115</v>
      </c>
      <c r="G27" s="171" t="s">
        <v>0</v>
      </c>
      <c r="H27" s="164" t="s">
        <v>298</v>
      </c>
      <c r="I27" s="165" t="s">
        <v>356</v>
      </c>
      <c r="J27" s="428"/>
      <c r="K27" s="282"/>
    </row>
    <row r="28" spans="1:11" ht="37.5" customHeight="1">
      <c r="A28" s="274">
        <v>25</v>
      </c>
      <c r="B28" s="231">
        <v>41312</v>
      </c>
      <c r="C28" s="164" t="s">
        <v>366</v>
      </c>
      <c r="D28" s="166" t="s">
        <v>239</v>
      </c>
      <c r="E28" s="167">
        <v>500</v>
      </c>
      <c r="F28" s="170" t="s">
        <v>115</v>
      </c>
      <c r="G28" s="171" t="s">
        <v>0</v>
      </c>
      <c r="H28" s="164" t="s">
        <v>300</v>
      </c>
      <c r="I28" s="165" t="s">
        <v>356</v>
      </c>
      <c r="J28" s="428"/>
      <c r="K28" s="282"/>
    </row>
    <row r="29" spans="1:11" ht="37.5" customHeight="1">
      <c r="A29" s="274">
        <v>26</v>
      </c>
      <c r="B29" s="231">
        <v>41334</v>
      </c>
      <c r="C29" s="164" t="s">
        <v>465</v>
      </c>
      <c r="D29" s="164" t="s">
        <v>354</v>
      </c>
      <c r="E29" s="167">
        <v>1088.09</v>
      </c>
      <c r="F29" s="163" t="s">
        <v>115</v>
      </c>
      <c r="G29" s="164" t="s">
        <v>0</v>
      </c>
      <c r="H29" s="164" t="s">
        <v>298</v>
      </c>
      <c r="I29" s="165" t="s">
        <v>356</v>
      </c>
      <c r="J29" s="484"/>
      <c r="K29" s="282"/>
    </row>
    <row r="30" spans="1:11" ht="37.5" customHeight="1">
      <c r="A30" s="274">
        <v>27</v>
      </c>
      <c r="B30" s="231">
        <v>41334</v>
      </c>
      <c r="C30" s="164" t="s">
        <v>466</v>
      </c>
      <c r="D30" s="164" t="s">
        <v>354</v>
      </c>
      <c r="E30" s="167">
        <v>448.6</v>
      </c>
      <c r="F30" s="163" t="s">
        <v>116</v>
      </c>
      <c r="G30" s="164" t="s">
        <v>44</v>
      </c>
      <c r="H30" s="164" t="s">
        <v>298</v>
      </c>
      <c r="I30" s="165" t="s">
        <v>356</v>
      </c>
      <c r="J30" s="484"/>
      <c r="K30" s="282"/>
    </row>
    <row r="31" spans="1:11" ht="37.5" customHeight="1">
      <c r="A31" s="274">
        <v>28</v>
      </c>
      <c r="B31" s="231">
        <v>41334</v>
      </c>
      <c r="C31" s="164" t="s">
        <v>467</v>
      </c>
      <c r="D31" s="164" t="s">
        <v>354</v>
      </c>
      <c r="E31" s="167">
        <v>6.47</v>
      </c>
      <c r="F31" s="163" t="s">
        <v>117</v>
      </c>
      <c r="G31" s="164" t="s">
        <v>171</v>
      </c>
      <c r="H31" s="164" t="s">
        <v>298</v>
      </c>
      <c r="I31" s="165" t="s">
        <v>356</v>
      </c>
      <c r="J31" s="448"/>
      <c r="K31" s="282"/>
    </row>
    <row r="32" spans="1:11" ht="37.5" customHeight="1">
      <c r="A32" s="274">
        <v>29</v>
      </c>
      <c r="B32" s="231">
        <v>41334</v>
      </c>
      <c r="C32" s="164" t="s">
        <v>468</v>
      </c>
      <c r="D32" s="164" t="s">
        <v>354</v>
      </c>
      <c r="E32" s="167">
        <v>12.26</v>
      </c>
      <c r="F32" s="163" t="s">
        <v>115</v>
      </c>
      <c r="G32" s="164" t="s">
        <v>0</v>
      </c>
      <c r="H32" s="164" t="s">
        <v>298</v>
      </c>
      <c r="I32" s="165" t="s">
        <v>356</v>
      </c>
      <c r="J32" s="448"/>
      <c r="K32" s="282"/>
    </row>
    <row r="33" spans="1:11" ht="37.5" customHeight="1">
      <c r="A33" s="274">
        <v>30</v>
      </c>
      <c r="B33" s="231">
        <v>41334</v>
      </c>
      <c r="C33" s="164" t="s">
        <v>469</v>
      </c>
      <c r="D33" s="164" t="s">
        <v>354</v>
      </c>
      <c r="E33" s="167">
        <v>0.51</v>
      </c>
      <c r="F33" s="163" t="s">
        <v>27</v>
      </c>
      <c r="G33" s="164" t="s">
        <v>347</v>
      </c>
      <c r="H33" s="164" t="s">
        <v>298</v>
      </c>
      <c r="I33" s="165" t="s">
        <v>356</v>
      </c>
      <c r="J33" s="448">
        <f>E29+E30+E31+E32+E33</f>
        <v>1555.93</v>
      </c>
      <c r="K33" s="282"/>
    </row>
    <row r="34" spans="1:11" s="159" customFormat="1" ht="37.5" customHeight="1">
      <c r="A34" s="274">
        <v>31</v>
      </c>
      <c r="B34" s="231">
        <v>41334</v>
      </c>
      <c r="C34" s="164" t="s">
        <v>470</v>
      </c>
      <c r="D34" s="166" t="s">
        <v>352</v>
      </c>
      <c r="E34" s="167">
        <v>208.81</v>
      </c>
      <c r="F34" s="163" t="s">
        <v>115</v>
      </c>
      <c r="G34" s="164" t="s">
        <v>0</v>
      </c>
      <c r="H34" s="164" t="s">
        <v>298</v>
      </c>
      <c r="I34" s="165" t="s">
        <v>356</v>
      </c>
      <c r="J34" s="484"/>
      <c r="K34" s="282"/>
    </row>
    <row r="35" spans="1:11" s="159" customFormat="1" ht="37.5" customHeight="1">
      <c r="A35" s="274">
        <v>32</v>
      </c>
      <c r="B35" s="231">
        <v>41334</v>
      </c>
      <c r="C35" s="164" t="s">
        <v>471</v>
      </c>
      <c r="D35" s="166" t="s">
        <v>352</v>
      </c>
      <c r="E35" s="167">
        <v>92.86</v>
      </c>
      <c r="F35" s="163" t="s">
        <v>116</v>
      </c>
      <c r="G35" s="164" t="s">
        <v>44</v>
      </c>
      <c r="H35" s="164" t="s">
        <v>298</v>
      </c>
      <c r="I35" s="165" t="s">
        <v>356</v>
      </c>
      <c r="J35" s="428"/>
      <c r="K35" s="282"/>
    </row>
    <row r="36" spans="1:11" s="159" customFormat="1" ht="37.5" customHeight="1">
      <c r="A36" s="274">
        <v>33</v>
      </c>
      <c r="B36" s="231">
        <v>41334</v>
      </c>
      <c r="C36" s="164" t="s">
        <v>472</v>
      </c>
      <c r="D36" s="296" t="s">
        <v>352</v>
      </c>
      <c r="E36" s="167">
        <v>4</v>
      </c>
      <c r="F36" s="163" t="s">
        <v>117</v>
      </c>
      <c r="G36" s="164" t="s">
        <v>171</v>
      </c>
      <c r="H36" s="164" t="s">
        <v>298</v>
      </c>
      <c r="I36" s="165" t="s">
        <v>356</v>
      </c>
      <c r="J36" s="376">
        <f>E34+E35+E36</f>
        <v>305.67</v>
      </c>
      <c r="K36" s="283"/>
    </row>
    <row r="37" spans="1:11" s="159" customFormat="1" ht="37.5" customHeight="1">
      <c r="A37" s="274">
        <v>34</v>
      </c>
      <c r="B37" s="231">
        <v>41334</v>
      </c>
      <c r="C37" s="164" t="s">
        <v>473</v>
      </c>
      <c r="D37" s="166" t="s">
        <v>451</v>
      </c>
      <c r="E37" s="167">
        <v>405.93</v>
      </c>
      <c r="F37" s="163" t="s">
        <v>115</v>
      </c>
      <c r="G37" s="164" t="s">
        <v>0</v>
      </c>
      <c r="H37" s="164" t="s">
        <v>298</v>
      </c>
      <c r="I37" s="165" t="s">
        <v>356</v>
      </c>
      <c r="J37" s="484"/>
      <c r="K37" s="282"/>
    </row>
    <row r="38" spans="1:11" s="159" customFormat="1" ht="37.5" customHeight="1">
      <c r="A38" s="274">
        <v>35</v>
      </c>
      <c r="B38" s="231">
        <v>41334</v>
      </c>
      <c r="C38" s="164" t="s">
        <v>474</v>
      </c>
      <c r="D38" s="166" t="s">
        <v>451</v>
      </c>
      <c r="E38" s="167">
        <v>169</v>
      </c>
      <c r="F38" s="163" t="s">
        <v>116</v>
      </c>
      <c r="G38" s="164" t="s">
        <v>44</v>
      </c>
      <c r="H38" s="164" t="s">
        <v>298</v>
      </c>
      <c r="I38" s="165" t="s">
        <v>356</v>
      </c>
      <c r="J38" s="484"/>
      <c r="K38" s="282"/>
    </row>
    <row r="39" spans="1:11" s="159" customFormat="1" ht="37.5" customHeight="1">
      <c r="A39" s="274">
        <v>36</v>
      </c>
      <c r="B39" s="231">
        <v>41334</v>
      </c>
      <c r="C39" s="164" t="s">
        <v>475</v>
      </c>
      <c r="D39" s="166" t="s">
        <v>451</v>
      </c>
      <c r="E39" s="167">
        <v>2.83</v>
      </c>
      <c r="F39" s="163" t="s">
        <v>117</v>
      </c>
      <c r="G39" s="164" t="s">
        <v>171</v>
      </c>
      <c r="H39" s="164" t="s">
        <v>298</v>
      </c>
      <c r="I39" s="165" t="s">
        <v>356</v>
      </c>
      <c r="J39" s="448"/>
      <c r="K39" s="282"/>
    </row>
    <row r="40" spans="1:13" ht="37.5" customHeight="1">
      <c r="A40" s="274">
        <v>37</v>
      </c>
      <c r="B40" s="231">
        <v>41334</v>
      </c>
      <c r="C40" s="164" t="s">
        <v>476</v>
      </c>
      <c r="D40" s="166" t="s">
        <v>451</v>
      </c>
      <c r="E40" s="167">
        <v>0.84</v>
      </c>
      <c r="F40" s="163" t="s">
        <v>27</v>
      </c>
      <c r="G40" s="164" t="s">
        <v>347</v>
      </c>
      <c r="H40" s="164" t="s">
        <v>298</v>
      </c>
      <c r="I40" s="165" t="s">
        <v>356</v>
      </c>
      <c r="J40" s="448">
        <f>E37+E38+E39+E40</f>
        <v>578.6000000000001</v>
      </c>
      <c r="K40" s="282"/>
      <c r="M40" s="159"/>
    </row>
    <row r="41" spans="1:11" s="159" customFormat="1" ht="37.5" customHeight="1">
      <c r="A41" s="274">
        <v>38</v>
      </c>
      <c r="B41" s="231">
        <v>41334</v>
      </c>
      <c r="C41" s="164" t="s">
        <v>477</v>
      </c>
      <c r="D41" s="166" t="s">
        <v>455</v>
      </c>
      <c r="E41" s="167">
        <v>337.54</v>
      </c>
      <c r="F41" s="163" t="s">
        <v>115</v>
      </c>
      <c r="G41" s="164" t="s">
        <v>0</v>
      </c>
      <c r="H41" s="164" t="s">
        <v>298</v>
      </c>
      <c r="I41" s="165" t="s">
        <v>356</v>
      </c>
      <c r="J41" s="484"/>
      <c r="K41" s="282"/>
    </row>
    <row r="42" spans="1:11" s="159" customFormat="1" ht="37.5" customHeight="1">
      <c r="A42" s="274">
        <v>39</v>
      </c>
      <c r="B42" s="231">
        <v>41334</v>
      </c>
      <c r="C42" s="164" t="s">
        <v>478</v>
      </c>
      <c r="D42" s="166" t="s">
        <v>455</v>
      </c>
      <c r="E42" s="167">
        <v>182.21</v>
      </c>
      <c r="F42" s="163" t="s">
        <v>116</v>
      </c>
      <c r="G42" s="164" t="s">
        <v>44</v>
      </c>
      <c r="H42" s="164" t="s">
        <v>298</v>
      </c>
      <c r="I42" s="165" t="s">
        <v>356</v>
      </c>
      <c r="J42" s="428"/>
      <c r="K42" s="282"/>
    </row>
    <row r="43" spans="1:11" s="159" customFormat="1" ht="37.5" customHeight="1">
      <c r="A43" s="274">
        <v>40</v>
      </c>
      <c r="B43" s="231">
        <v>41334</v>
      </c>
      <c r="C43" s="164" t="s">
        <v>479</v>
      </c>
      <c r="D43" s="166" t="s">
        <v>455</v>
      </c>
      <c r="E43" s="167">
        <v>3.05</v>
      </c>
      <c r="F43" s="163" t="s">
        <v>117</v>
      </c>
      <c r="G43" s="164" t="s">
        <v>171</v>
      </c>
      <c r="H43" s="164" t="s">
        <v>298</v>
      </c>
      <c r="I43" s="165" t="s">
        <v>356</v>
      </c>
      <c r="J43" s="449"/>
      <c r="K43" s="283"/>
    </row>
    <row r="44" spans="1:11" s="159" customFormat="1" ht="37.5" customHeight="1">
      <c r="A44" s="274">
        <v>41</v>
      </c>
      <c r="B44" s="231">
        <v>41334</v>
      </c>
      <c r="C44" s="164" t="s">
        <v>480</v>
      </c>
      <c r="D44" s="166" t="s">
        <v>455</v>
      </c>
      <c r="E44" s="167">
        <v>0.25</v>
      </c>
      <c r="F44" s="163" t="s">
        <v>27</v>
      </c>
      <c r="G44" s="164" t="s">
        <v>347</v>
      </c>
      <c r="H44" s="164" t="s">
        <v>298</v>
      </c>
      <c r="I44" s="165" t="s">
        <v>356</v>
      </c>
      <c r="J44" s="376">
        <f>E41+E42+E43+E44</f>
        <v>523.05</v>
      </c>
      <c r="K44" s="283"/>
    </row>
    <row r="45" spans="1:12" s="223" customFormat="1" ht="37.5" customHeight="1">
      <c r="A45" s="274">
        <v>42</v>
      </c>
      <c r="B45" s="231">
        <v>41334</v>
      </c>
      <c r="C45" s="164" t="s">
        <v>481</v>
      </c>
      <c r="D45" s="166" t="s">
        <v>365</v>
      </c>
      <c r="E45" s="167">
        <v>218.24</v>
      </c>
      <c r="F45" s="163" t="s">
        <v>115</v>
      </c>
      <c r="G45" s="164" t="s">
        <v>0</v>
      </c>
      <c r="H45" s="164" t="s">
        <v>298</v>
      </c>
      <c r="I45" s="165" t="s">
        <v>356</v>
      </c>
      <c r="J45" s="376"/>
      <c r="K45" s="283"/>
      <c r="L45" s="288"/>
    </row>
    <row r="46" spans="1:11" s="159" customFormat="1" ht="37.5" customHeight="1">
      <c r="A46" s="274">
        <v>43</v>
      </c>
      <c r="B46" s="231">
        <v>41334</v>
      </c>
      <c r="C46" s="164" t="s">
        <v>482</v>
      </c>
      <c r="D46" s="166" t="s">
        <v>365</v>
      </c>
      <c r="E46" s="167">
        <v>150.43</v>
      </c>
      <c r="F46" s="163" t="s">
        <v>116</v>
      </c>
      <c r="G46" s="164" t="s">
        <v>44</v>
      </c>
      <c r="H46" s="164" t="s">
        <v>298</v>
      </c>
      <c r="I46" s="165" t="s">
        <v>356</v>
      </c>
      <c r="J46" s="376"/>
      <c r="K46" s="283"/>
    </row>
    <row r="47" spans="1:11" ht="37.5" customHeight="1">
      <c r="A47" s="274">
        <v>44</v>
      </c>
      <c r="B47" s="231">
        <v>41334</v>
      </c>
      <c r="C47" s="164" t="s">
        <v>483</v>
      </c>
      <c r="D47" s="166" t="s">
        <v>365</v>
      </c>
      <c r="E47" s="167">
        <v>2.52</v>
      </c>
      <c r="F47" s="163" t="s">
        <v>117</v>
      </c>
      <c r="G47" s="164" t="s">
        <v>171</v>
      </c>
      <c r="H47" s="164" t="s">
        <v>298</v>
      </c>
      <c r="I47" s="165" t="s">
        <v>356</v>
      </c>
      <c r="J47" s="449"/>
      <c r="K47" s="283"/>
    </row>
    <row r="48" spans="1:11" ht="37.5" customHeight="1">
      <c r="A48" s="274">
        <v>45</v>
      </c>
      <c r="B48" s="231">
        <v>41334</v>
      </c>
      <c r="C48" s="164" t="s">
        <v>484</v>
      </c>
      <c r="D48" s="166" t="s">
        <v>365</v>
      </c>
      <c r="E48" s="167">
        <v>7.52</v>
      </c>
      <c r="F48" s="163" t="s">
        <v>115</v>
      </c>
      <c r="G48" s="164" t="s">
        <v>0</v>
      </c>
      <c r="H48" s="164" t="s">
        <v>298</v>
      </c>
      <c r="I48" s="165" t="s">
        <v>356</v>
      </c>
      <c r="J48" s="376"/>
      <c r="K48" s="283"/>
    </row>
    <row r="49" spans="1:11" ht="37.5" customHeight="1">
      <c r="A49" s="274">
        <v>46</v>
      </c>
      <c r="B49" s="231">
        <v>41334</v>
      </c>
      <c r="C49" s="164" t="s">
        <v>485</v>
      </c>
      <c r="D49" s="166" t="s">
        <v>365</v>
      </c>
      <c r="E49" s="167">
        <v>0.27</v>
      </c>
      <c r="F49" s="163" t="s">
        <v>27</v>
      </c>
      <c r="G49" s="164" t="s">
        <v>347</v>
      </c>
      <c r="H49" s="164" t="s">
        <v>298</v>
      </c>
      <c r="I49" s="165" t="s">
        <v>356</v>
      </c>
      <c r="J49" s="376">
        <f>E45+E46+E47+E48+E49</f>
        <v>378.97999999999996</v>
      </c>
      <c r="K49" s="283"/>
    </row>
    <row r="50" spans="1:11" ht="37.5" customHeight="1">
      <c r="A50" s="274">
        <v>47</v>
      </c>
      <c r="B50" s="231">
        <v>41334</v>
      </c>
      <c r="C50" s="164" t="s">
        <v>350</v>
      </c>
      <c r="D50" s="166" t="s">
        <v>286</v>
      </c>
      <c r="E50" s="167">
        <f>(E30+E35+E38+E42+E46)*2</f>
        <v>2086.2000000000003</v>
      </c>
      <c r="F50" s="163" t="s">
        <v>116</v>
      </c>
      <c r="G50" s="164" t="s">
        <v>44</v>
      </c>
      <c r="H50" s="164" t="s">
        <v>298</v>
      </c>
      <c r="I50" s="165" t="s">
        <v>356</v>
      </c>
      <c r="J50" s="428"/>
      <c r="K50" s="282"/>
    </row>
    <row r="51" spans="1:11" ht="37.5" customHeight="1">
      <c r="A51" s="274">
        <v>48</v>
      </c>
      <c r="B51" s="231">
        <v>41334</v>
      </c>
      <c r="C51" s="164" t="s">
        <v>486</v>
      </c>
      <c r="D51" s="166" t="s">
        <v>286</v>
      </c>
      <c r="E51" s="167">
        <f>(E31+E36+E39+E43+E47)*2</f>
        <v>37.739999999999995</v>
      </c>
      <c r="F51" s="163" t="s">
        <v>117</v>
      </c>
      <c r="G51" s="164" t="s">
        <v>171</v>
      </c>
      <c r="H51" s="164" t="s">
        <v>298</v>
      </c>
      <c r="I51" s="165" t="s">
        <v>356</v>
      </c>
      <c r="J51" s="428"/>
      <c r="K51" s="282"/>
    </row>
    <row r="52" spans="1:11" ht="37.5" customHeight="1">
      <c r="A52" s="274">
        <v>49</v>
      </c>
      <c r="B52" s="421">
        <v>41339</v>
      </c>
      <c r="C52" s="422" t="s">
        <v>408</v>
      </c>
      <c r="D52" s="426" t="s">
        <v>369</v>
      </c>
      <c r="E52" s="442">
        <v>5600</v>
      </c>
      <c r="F52" s="443" t="s">
        <v>21</v>
      </c>
      <c r="G52" s="426" t="s">
        <v>191</v>
      </c>
      <c r="H52" s="422" t="s">
        <v>300</v>
      </c>
      <c r="I52" s="438" t="s">
        <v>409</v>
      </c>
      <c r="J52" s="428"/>
      <c r="K52" s="281"/>
    </row>
    <row r="53" spans="1:11" ht="37.5" customHeight="1">
      <c r="A53" s="274">
        <v>50</v>
      </c>
      <c r="B53" s="421">
        <v>41339</v>
      </c>
      <c r="C53" s="422" t="s">
        <v>408</v>
      </c>
      <c r="D53" s="426" t="s">
        <v>369</v>
      </c>
      <c r="E53" s="442">
        <v>4000</v>
      </c>
      <c r="F53" s="443" t="s">
        <v>21</v>
      </c>
      <c r="G53" s="426" t="s">
        <v>191</v>
      </c>
      <c r="H53" s="422" t="s">
        <v>298</v>
      </c>
      <c r="I53" s="438" t="s">
        <v>409</v>
      </c>
      <c r="J53" s="428"/>
      <c r="K53" s="281"/>
    </row>
    <row r="54" spans="1:11" ht="37.5" customHeight="1">
      <c r="A54" s="274">
        <v>51</v>
      </c>
      <c r="B54" s="421">
        <v>41339</v>
      </c>
      <c r="C54" s="422" t="s">
        <v>408</v>
      </c>
      <c r="D54" s="426" t="s">
        <v>369</v>
      </c>
      <c r="E54" s="442">
        <v>1176</v>
      </c>
      <c r="F54" s="424" t="s">
        <v>26</v>
      </c>
      <c r="G54" s="425" t="s">
        <v>100</v>
      </c>
      <c r="H54" s="425" t="s">
        <v>300</v>
      </c>
      <c r="I54" s="455" t="s">
        <v>779</v>
      </c>
      <c r="J54" s="428"/>
      <c r="K54" s="281"/>
    </row>
    <row r="55" spans="1:11" ht="37.5" customHeight="1">
      <c r="A55" s="274">
        <v>52</v>
      </c>
      <c r="B55" s="421">
        <v>41339</v>
      </c>
      <c r="C55" s="422" t="s">
        <v>408</v>
      </c>
      <c r="D55" s="426" t="s">
        <v>369</v>
      </c>
      <c r="E55" s="442">
        <v>840</v>
      </c>
      <c r="F55" s="424" t="s">
        <v>26</v>
      </c>
      <c r="G55" s="425" t="s">
        <v>100</v>
      </c>
      <c r="H55" s="425" t="s">
        <v>298</v>
      </c>
      <c r="I55" s="455" t="s">
        <v>779</v>
      </c>
      <c r="J55" s="428"/>
      <c r="K55" s="281"/>
    </row>
    <row r="56" spans="1:11" ht="37.5" customHeight="1">
      <c r="A56" s="274">
        <v>53</v>
      </c>
      <c r="B56" s="421">
        <v>41348</v>
      </c>
      <c r="C56" s="422" t="s">
        <v>410</v>
      </c>
      <c r="D56" s="426" t="s">
        <v>370</v>
      </c>
      <c r="E56" s="442">
        <v>11000</v>
      </c>
      <c r="F56" s="443" t="s">
        <v>21</v>
      </c>
      <c r="G56" s="426" t="s">
        <v>191</v>
      </c>
      <c r="H56" s="422" t="s">
        <v>300</v>
      </c>
      <c r="I56" s="438" t="s">
        <v>370</v>
      </c>
      <c r="J56" s="428"/>
      <c r="K56" s="281"/>
    </row>
    <row r="57" spans="1:11" ht="37.5" customHeight="1">
      <c r="A57" s="274">
        <v>54</v>
      </c>
      <c r="B57" s="421">
        <v>41348</v>
      </c>
      <c r="C57" s="422" t="s">
        <v>410</v>
      </c>
      <c r="D57" s="426" t="s">
        <v>370</v>
      </c>
      <c r="E57" s="442">
        <v>2310</v>
      </c>
      <c r="F57" s="424" t="s">
        <v>26</v>
      </c>
      <c r="G57" s="425" t="s">
        <v>100</v>
      </c>
      <c r="H57" s="425" t="s">
        <v>300</v>
      </c>
      <c r="I57" s="455" t="s">
        <v>779</v>
      </c>
      <c r="J57" s="485"/>
      <c r="K57" s="281"/>
    </row>
    <row r="58" spans="1:11" ht="37.5" customHeight="1">
      <c r="A58" s="274">
        <v>55</v>
      </c>
      <c r="B58" s="421">
        <v>41355</v>
      </c>
      <c r="C58" s="422" t="s">
        <v>411</v>
      </c>
      <c r="D58" s="426" t="s">
        <v>370</v>
      </c>
      <c r="E58" s="442">
        <v>11000</v>
      </c>
      <c r="F58" s="443" t="s">
        <v>21</v>
      </c>
      <c r="G58" s="426" t="s">
        <v>191</v>
      </c>
      <c r="H58" s="422" t="s">
        <v>300</v>
      </c>
      <c r="I58" s="438" t="s">
        <v>370</v>
      </c>
      <c r="J58" s="484"/>
      <c r="K58" s="282"/>
    </row>
    <row r="59" spans="1:11" ht="37.5" customHeight="1">
      <c r="A59" s="274">
        <v>56</v>
      </c>
      <c r="B59" s="421">
        <v>41355</v>
      </c>
      <c r="C59" s="422" t="s">
        <v>411</v>
      </c>
      <c r="D59" s="426" t="s">
        <v>370</v>
      </c>
      <c r="E59" s="442">
        <v>2310</v>
      </c>
      <c r="F59" s="424" t="s">
        <v>26</v>
      </c>
      <c r="G59" s="425" t="s">
        <v>100</v>
      </c>
      <c r="H59" s="425" t="s">
        <v>300</v>
      </c>
      <c r="I59" s="455" t="s">
        <v>779</v>
      </c>
      <c r="J59" s="486"/>
      <c r="K59" s="281"/>
    </row>
    <row r="60" spans="1:11" ht="37.5" customHeight="1">
      <c r="A60" s="274">
        <v>57</v>
      </c>
      <c r="B60" s="421">
        <v>41361</v>
      </c>
      <c r="C60" s="422" t="s">
        <v>412</v>
      </c>
      <c r="D60" s="426" t="s">
        <v>413</v>
      </c>
      <c r="E60" s="442">
        <v>6300</v>
      </c>
      <c r="F60" s="443" t="s">
        <v>21</v>
      </c>
      <c r="G60" s="426" t="s">
        <v>191</v>
      </c>
      <c r="H60" s="422" t="s">
        <v>298</v>
      </c>
      <c r="I60" s="438" t="s">
        <v>414</v>
      </c>
      <c r="J60" s="486"/>
      <c r="K60" s="281"/>
    </row>
    <row r="61" spans="1:11" ht="37.5" customHeight="1">
      <c r="A61" s="274">
        <v>58</v>
      </c>
      <c r="B61" s="421">
        <v>41361</v>
      </c>
      <c r="C61" s="422" t="s">
        <v>412</v>
      </c>
      <c r="D61" s="426" t="s">
        <v>413</v>
      </c>
      <c r="E61" s="442">
        <v>1323</v>
      </c>
      <c r="F61" s="424" t="s">
        <v>26</v>
      </c>
      <c r="G61" s="425" t="s">
        <v>100</v>
      </c>
      <c r="H61" s="425" t="s">
        <v>298</v>
      </c>
      <c r="I61" s="455" t="s">
        <v>779</v>
      </c>
      <c r="J61" s="448"/>
      <c r="K61" s="282"/>
    </row>
    <row r="62" spans="1:11" ht="37.5" customHeight="1">
      <c r="A62" s="274">
        <v>59</v>
      </c>
      <c r="B62" s="231">
        <v>41362</v>
      </c>
      <c r="C62" s="164" t="s">
        <v>487</v>
      </c>
      <c r="D62" s="166" t="s">
        <v>455</v>
      </c>
      <c r="E62" s="167">
        <v>324.03</v>
      </c>
      <c r="F62" s="163" t="s">
        <v>115</v>
      </c>
      <c r="G62" s="164" t="s">
        <v>0</v>
      </c>
      <c r="H62" s="164" t="s">
        <v>298</v>
      </c>
      <c r="I62" s="165" t="s">
        <v>356</v>
      </c>
      <c r="J62" s="297"/>
      <c r="K62" s="282"/>
    </row>
    <row r="63" spans="1:11" ht="37.5" customHeight="1">
      <c r="A63" s="274">
        <v>60</v>
      </c>
      <c r="B63" s="231">
        <v>41362</v>
      </c>
      <c r="C63" s="164" t="s">
        <v>488</v>
      </c>
      <c r="D63" s="166" t="s">
        <v>455</v>
      </c>
      <c r="E63" s="167">
        <v>181.01</v>
      </c>
      <c r="F63" s="163" t="s">
        <v>116</v>
      </c>
      <c r="G63" s="164" t="s">
        <v>44</v>
      </c>
      <c r="H63" s="164" t="s">
        <v>298</v>
      </c>
      <c r="I63" s="165" t="s">
        <v>356</v>
      </c>
      <c r="J63" s="428"/>
      <c r="K63" s="282"/>
    </row>
    <row r="64" spans="1:11" ht="37.5" customHeight="1">
      <c r="A64" s="274">
        <v>61</v>
      </c>
      <c r="B64" s="231">
        <v>41362</v>
      </c>
      <c r="C64" s="164" t="s">
        <v>489</v>
      </c>
      <c r="D64" s="166" t="s">
        <v>455</v>
      </c>
      <c r="E64" s="167">
        <v>3.03</v>
      </c>
      <c r="F64" s="163" t="s">
        <v>117</v>
      </c>
      <c r="G64" s="164" t="s">
        <v>171</v>
      </c>
      <c r="H64" s="164" t="s">
        <v>298</v>
      </c>
      <c r="I64" s="165" t="s">
        <v>356</v>
      </c>
      <c r="J64" s="449"/>
      <c r="K64" s="283"/>
    </row>
    <row r="65" spans="1:11" ht="37.5" customHeight="1">
      <c r="A65" s="274">
        <v>62</v>
      </c>
      <c r="B65" s="231">
        <v>41362</v>
      </c>
      <c r="C65" s="164" t="s">
        <v>490</v>
      </c>
      <c r="D65" s="166" t="s">
        <v>455</v>
      </c>
      <c r="E65" s="167">
        <v>0.81</v>
      </c>
      <c r="F65" s="163" t="s">
        <v>27</v>
      </c>
      <c r="G65" s="164" t="s">
        <v>347</v>
      </c>
      <c r="H65" s="164" t="s">
        <v>298</v>
      </c>
      <c r="I65" s="165" t="s">
        <v>356</v>
      </c>
      <c r="J65" s="376">
        <f>E62+E63+E64+E65</f>
        <v>508.87999999999994</v>
      </c>
      <c r="K65" s="283"/>
    </row>
    <row r="66" spans="1:11" ht="37.5" customHeight="1">
      <c r="A66" s="274">
        <v>63</v>
      </c>
      <c r="B66" s="231">
        <v>41362</v>
      </c>
      <c r="C66" s="164" t="s">
        <v>487</v>
      </c>
      <c r="D66" s="166" t="s">
        <v>365</v>
      </c>
      <c r="E66" s="167">
        <v>244.59</v>
      </c>
      <c r="F66" s="163" t="s">
        <v>115</v>
      </c>
      <c r="G66" s="164" t="s">
        <v>0</v>
      </c>
      <c r="H66" s="164" t="s">
        <v>298</v>
      </c>
      <c r="I66" s="165" t="s">
        <v>356</v>
      </c>
      <c r="J66" s="376"/>
      <c r="K66" s="283"/>
    </row>
    <row r="67" spans="1:11" ht="37.5" customHeight="1">
      <c r="A67" s="274">
        <v>64</v>
      </c>
      <c r="B67" s="231">
        <v>41362</v>
      </c>
      <c r="C67" s="164" t="s">
        <v>488</v>
      </c>
      <c r="D67" s="166" t="s">
        <v>365</v>
      </c>
      <c r="E67" s="167">
        <v>160.04</v>
      </c>
      <c r="F67" s="163" t="s">
        <v>116</v>
      </c>
      <c r="G67" s="164" t="s">
        <v>44</v>
      </c>
      <c r="H67" s="164" t="s">
        <v>298</v>
      </c>
      <c r="I67" s="165" t="s">
        <v>356</v>
      </c>
      <c r="J67" s="376"/>
      <c r="K67" s="283"/>
    </row>
    <row r="68" spans="1:11" ht="37.5" customHeight="1">
      <c r="A68" s="274">
        <v>65</v>
      </c>
      <c r="B68" s="231">
        <v>41362</v>
      </c>
      <c r="C68" s="164" t="s">
        <v>489</v>
      </c>
      <c r="D68" s="166" t="s">
        <v>365</v>
      </c>
      <c r="E68" s="167">
        <v>2.69</v>
      </c>
      <c r="F68" s="163" t="s">
        <v>117</v>
      </c>
      <c r="G68" s="164" t="s">
        <v>171</v>
      </c>
      <c r="H68" s="164" t="s">
        <v>298</v>
      </c>
      <c r="I68" s="165" t="s">
        <v>356</v>
      </c>
      <c r="J68" s="449"/>
      <c r="K68" s="283"/>
    </row>
    <row r="69" spans="1:11" ht="37.5" customHeight="1">
      <c r="A69" s="274">
        <v>66</v>
      </c>
      <c r="B69" s="231">
        <v>41362</v>
      </c>
      <c r="C69" s="164" t="s">
        <v>491</v>
      </c>
      <c r="D69" s="166" t="s">
        <v>365</v>
      </c>
      <c r="E69" s="167">
        <v>74.11</v>
      </c>
      <c r="F69" s="163" t="s">
        <v>115</v>
      </c>
      <c r="G69" s="164" t="s">
        <v>0</v>
      </c>
      <c r="H69" s="164" t="s">
        <v>298</v>
      </c>
      <c r="I69" s="165" t="s">
        <v>356</v>
      </c>
      <c r="J69" s="376"/>
      <c r="K69" s="283"/>
    </row>
    <row r="70" spans="1:11" ht="37.5" customHeight="1">
      <c r="A70" s="274">
        <v>67</v>
      </c>
      <c r="B70" s="231">
        <v>41362</v>
      </c>
      <c r="C70" s="164" t="s">
        <v>490</v>
      </c>
      <c r="D70" s="166" t="s">
        <v>365</v>
      </c>
      <c r="E70" s="167">
        <v>0.56</v>
      </c>
      <c r="F70" s="163" t="s">
        <v>27</v>
      </c>
      <c r="G70" s="164" t="s">
        <v>347</v>
      </c>
      <c r="H70" s="164" t="s">
        <v>298</v>
      </c>
      <c r="I70" s="165" t="s">
        <v>356</v>
      </c>
      <c r="J70" s="376">
        <f>E66+E67+E68+E69+E70</f>
        <v>481.99</v>
      </c>
      <c r="K70" s="283"/>
    </row>
    <row r="71" spans="1:11" ht="37.5" customHeight="1">
      <c r="A71" s="274">
        <v>68</v>
      </c>
      <c r="B71" s="231">
        <v>41362</v>
      </c>
      <c r="C71" s="164" t="s">
        <v>487</v>
      </c>
      <c r="D71" s="166" t="s">
        <v>492</v>
      </c>
      <c r="E71" s="167">
        <v>137.27</v>
      </c>
      <c r="F71" s="163" t="s">
        <v>115</v>
      </c>
      <c r="G71" s="164" t="s">
        <v>0</v>
      </c>
      <c r="H71" s="164" t="s">
        <v>298</v>
      </c>
      <c r="I71" s="165" t="s">
        <v>356</v>
      </c>
      <c r="J71" s="376"/>
      <c r="K71" s="283"/>
    </row>
    <row r="72" spans="1:11" ht="37.5" customHeight="1">
      <c r="A72" s="274">
        <v>69</v>
      </c>
      <c r="B72" s="231">
        <v>41362</v>
      </c>
      <c r="C72" s="164" t="s">
        <v>488</v>
      </c>
      <c r="D72" s="166" t="s">
        <v>492</v>
      </c>
      <c r="E72" s="167">
        <v>60.98</v>
      </c>
      <c r="F72" s="163" t="s">
        <v>116</v>
      </c>
      <c r="G72" s="164" t="s">
        <v>44</v>
      </c>
      <c r="H72" s="164" t="s">
        <v>298</v>
      </c>
      <c r="I72" s="165" t="s">
        <v>356</v>
      </c>
      <c r="J72" s="376"/>
      <c r="K72" s="283"/>
    </row>
    <row r="73" spans="1:11" ht="37.5" customHeight="1">
      <c r="A73" s="274">
        <v>70</v>
      </c>
      <c r="B73" s="231">
        <v>41362</v>
      </c>
      <c r="C73" s="164" t="s">
        <v>489</v>
      </c>
      <c r="D73" s="166" t="s">
        <v>492</v>
      </c>
      <c r="E73" s="167">
        <v>2</v>
      </c>
      <c r="F73" s="163" t="s">
        <v>117</v>
      </c>
      <c r="G73" s="164" t="s">
        <v>171</v>
      </c>
      <c r="H73" s="164" t="s">
        <v>298</v>
      </c>
      <c r="I73" s="165" t="s">
        <v>356</v>
      </c>
      <c r="J73" s="487">
        <f>E71+E72+E73</f>
        <v>200.25</v>
      </c>
      <c r="K73" s="283"/>
    </row>
    <row r="74" spans="1:11" ht="37.5" customHeight="1">
      <c r="A74" s="274">
        <v>71</v>
      </c>
      <c r="B74" s="231">
        <v>41362</v>
      </c>
      <c r="C74" s="164" t="s">
        <v>493</v>
      </c>
      <c r="D74" s="166" t="s">
        <v>286</v>
      </c>
      <c r="E74" s="167">
        <f>(E63+E67+E72)*2</f>
        <v>804.06</v>
      </c>
      <c r="F74" s="163" t="s">
        <v>116</v>
      </c>
      <c r="G74" s="164" t="s">
        <v>44</v>
      </c>
      <c r="H74" s="164" t="s">
        <v>298</v>
      </c>
      <c r="I74" s="165" t="s">
        <v>356</v>
      </c>
      <c r="J74" s="428"/>
      <c r="K74" s="282"/>
    </row>
    <row r="75" spans="1:11" ht="37.5" customHeight="1">
      <c r="A75" s="274">
        <v>72</v>
      </c>
      <c r="B75" s="231">
        <v>41362</v>
      </c>
      <c r="C75" s="164" t="s">
        <v>494</v>
      </c>
      <c r="D75" s="166" t="s">
        <v>286</v>
      </c>
      <c r="E75" s="167">
        <f>(E64+E68+E73)*2</f>
        <v>15.44</v>
      </c>
      <c r="F75" s="163" t="s">
        <v>117</v>
      </c>
      <c r="G75" s="164" t="s">
        <v>171</v>
      </c>
      <c r="H75" s="164" t="s">
        <v>298</v>
      </c>
      <c r="I75" s="165" t="s">
        <v>356</v>
      </c>
      <c r="J75" s="428"/>
      <c r="K75" s="282"/>
    </row>
    <row r="76" spans="1:11" ht="37.5" customHeight="1">
      <c r="A76" s="274">
        <v>73</v>
      </c>
      <c r="B76" s="421">
        <v>41364</v>
      </c>
      <c r="C76" s="422" t="s">
        <v>415</v>
      </c>
      <c r="D76" s="426" t="s">
        <v>407</v>
      </c>
      <c r="E76" s="442">
        <v>146.86</v>
      </c>
      <c r="F76" s="424" t="s">
        <v>23</v>
      </c>
      <c r="G76" s="425" t="s">
        <v>97</v>
      </c>
      <c r="H76" s="425" t="s">
        <v>298</v>
      </c>
      <c r="I76" s="455" t="s">
        <v>534</v>
      </c>
      <c r="J76" s="484"/>
      <c r="K76" s="282"/>
    </row>
    <row r="77" spans="1:11" ht="37.5" customHeight="1">
      <c r="A77" s="274">
        <v>74</v>
      </c>
      <c r="B77" s="421">
        <v>41369</v>
      </c>
      <c r="C77" s="422" t="s">
        <v>416</v>
      </c>
      <c r="D77" s="426" t="s">
        <v>404</v>
      </c>
      <c r="E77" s="442">
        <v>9100</v>
      </c>
      <c r="F77" s="443" t="s">
        <v>21</v>
      </c>
      <c r="G77" s="426" t="s">
        <v>191</v>
      </c>
      <c r="H77" s="422" t="s">
        <v>298</v>
      </c>
      <c r="I77" s="438" t="s">
        <v>405</v>
      </c>
      <c r="J77" s="428"/>
      <c r="K77" s="282"/>
    </row>
    <row r="78" spans="1:11" ht="37.5" customHeight="1">
      <c r="A78" s="274">
        <v>75</v>
      </c>
      <c r="B78" s="421">
        <v>41369</v>
      </c>
      <c r="C78" s="422" t="s">
        <v>416</v>
      </c>
      <c r="D78" s="426" t="s">
        <v>404</v>
      </c>
      <c r="E78" s="442">
        <v>1911</v>
      </c>
      <c r="F78" s="424" t="s">
        <v>26</v>
      </c>
      <c r="G78" s="425" t="s">
        <v>100</v>
      </c>
      <c r="H78" s="425" t="s">
        <v>298</v>
      </c>
      <c r="I78" s="455" t="s">
        <v>779</v>
      </c>
      <c r="J78" s="428"/>
      <c r="K78" s="283"/>
    </row>
    <row r="79" spans="1:11" ht="37.5" customHeight="1">
      <c r="A79" s="274">
        <v>76</v>
      </c>
      <c r="B79" s="421">
        <v>41372</v>
      </c>
      <c r="C79" s="422" t="s">
        <v>417</v>
      </c>
      <c r="D79" s="426" t="s">
        <v>364</v>
      </c>
      <c r="E79" s="442">
        <v>125.88</v>
      </c>
      <c r="F79" s="424" t="s">
        <v>27</v>
      </c>
      <c r="G79" s="425" t="s">
        <v>101</v>
      </c>
      <c r="H79" s="425" t="s">
        <v>298</v>
      </c>
      <c r="I79" s="438" t="s">
        <v>340</v>
      </c>
      <c r="J79" s="376"/>
      <c r="K79" s="282"/>
    </row>
    <row r="80" spans="1:11" ht="37.5" customHeight="1">
      <c r="A80" s="274">
        <v>77</v>
      </c>
      <c r="B80" s="421">
        <v>41374</v>
      </c>
      <c r="C80" s="422" t="s">
        <v>418</v>
      </c>
      <c r="D80" s="426" t="s">
        <v>370</v>
      </c>
      <c r="E80" s="442">
        <v>11000</v>
      </c>
      <c r="F80" s="443" t="s">
        <v>21</v>
      </c>
      <c r="G80" s="426" t="s">
        <v>191</v>
      </c>
      <c r="H80" s="422" t="s">
        <v>300</v>
      </c>
      <c r="I80" s="438" t="s">
        <v>370</v>
      </c>
      <c r="J80" s="376"/>
      <c r="K80" s="282"/>
    </row>
    <row r="81" spans="1:11" ht="37.5" customHeight="1">
      <c r="A81" s="274">
        <v>78</v>
      </c>
      <c r="B81" s="421">
        <v>41374</v>
      </c>
      <c r="C81" s="422" t="s">
        <v>418</v>
      </c>
      <c r="D81" s="426" t="s">
        <v>370</v>
      </c>
      <c r="E81" s="442">
        <v>2310</v>
      </c>
      <c r="F81" s="424" t="s">
        <v>26</v>
      </c>
      <c r="G81" s="425" t="s">
        <v>100</v>
      </c>
      <c r="H81" s="425" t="s">
        <v>300</v>
      </c>
      <c r="I81" s="455" t="s">
        <v>779</v>
      </c>
      <c r="J81" s="488"/>
      <c r="K81" s="283"/>
    </row>
    <row r="82" spans="1:11" ht="37.5" customHeight="1">
      <c r="A82" s="274">
        <v>79</v>
      </c>
      <c r="B82" s="421">
        <v>41375</v>
      </c>
      <c r="C82" s="422" t="s">
        <v>419</v>
      </c>
      <c r="D82" s="426" t="s">
        <v>299</v>
      </c>
      <c r="E82" s="442">
        <v>384.7</v>
      </c>
      <c r="F82" s="424" t="s">
        <v>27</v>
      </c>
      <c r="G82" s="425" t="s">
        <v>101</v>
      </c>
      <c r="H82" s="425" t="s">
        <v>298</v>
      </c>
      <c r="I82" s="438" t="s">
        <v>340</v>
      </c>
      <c r="J82" s="302"/>
      <c r="K82" s="282"/>
    </row>
    <row r="83" spans="1:11" ht="37.5" customHeight="1">
      <c r="A83" s="274">
        <v>80</v>
      </c>
      <c r="B83" s="421">
        <v>41380</v>
      </c>
      <c r="C83" s="422" t="s">
        <v>355</v>
      </c>
      <c r="D83" s="426" t="s">
        <v>420</v>
      </c>
      <c r="E83" s="442">
        <v>13162.5</v>
      </c>
      <c r="F83" s="424" t="s">
        <v>38</v>
      </c>
      <c r="G83" s="425" t="s">
        <v>183</v>
      </c>
      <c r="H83" s="425" t="s">
        <v>298</v>
      </c>
      <c r="I83" s="438" t="s">
        <v>421</v>
      </c>
      <c r="J83" s="428"/>
      <c r="K83" s="282"/>
    </row>
    <row r="84" spans="1:11" ht="37.5" customHeight="1">
      <c r="A84" s="274">
        <v>81</v>
      </c>
      <c r="B84" s="421">
        <v>41386</v>
      </c>
      <c r="C84" s="422" t="s">
        <v>422</v>
      </c>
      <c r="D84" s="426" t="s">
        <v>370</v>
      </c>
      <c r="E84" s="442">
        <v>11000</v>
      </c>
      <c r="F84" s="443" t="s">
        <v>21</v>
      </c>
      <c r="G84" s="426" t="s">
        <v>191</v>
      </c>
      <c r="H84" s="422" t="s">
        <v>300</v>
      </c>
      <c r="I84" s="438" t="s">
        <v>370</v>
      </c>
      <c r="J84" s="428"/>
      <c r="K84" s="283"/>
    </row>
    <row r="85" spans="1:11" ht="37.5" customHeight="1">
      <c r="A85" s="274">
        <v>82</v>
      </c>
      <c r="B85" s="421">
        <v>41386</v>
      </c>
      <c r="C85" s="422" t="s">
        <v>422</v>
      </c>
      <c r="D85" s="426" t="s">
        <v>370</v>
      </c>
      <c r="E85" s="442">
        <v>2310</v>
      </c>
      <c r="F85" s="424" t="s">
        <v>26</v>
      </c>
      <c r="G85" s="425" t="s">
        <v>100</v>
      </c>
      <c r="H85" s="425" t="s">
        <v>300</v>
      </c>
      <c r="I85" s="455" t="s">
        <v>779</v>
      </c>
      <c r="J85" s="428"/>
      <c r="K85" s="282"/>
    </row>
    <row r="86" spans="1:11" ht="37.5" customHeight="1">
      <c r="A86" s="274">
        <v>83</v>
      </c>
      <c r="B86" s="421">
        <v>41394</v>
      </c>
      <c r="C86" s="422" t="s">
        <v>423</v>
      </c>
      <c r="D86" s="426" t="s">
        <v>339</v>
      </c>
      <c r="E86" s="442">
        <v>20382.03</v>
      </c>
      <c r="F86" s="424" t="s">
        <v>38</v>
      </c>
      <c r="G86" s="425" t="s">
        <v>183</v>
      </c>
      <c r="H86" s="425" t="s">
        <v>298</v>
      </c>
      <c r="I86" s="438" t="s">
        <v>306</v>
      </c>
      <c r="J86" s="302"/>
      <c r="K86" s="281"/>
    </row>
    <row r="87" spans="1:11" ht="37.5" customHeight="1">
      <c r="A87" s="274">
        <v>84</v>
      </c>
      <c r="B87" s="421">
        <v>41394</v>
      </c>
      <c r="C87" s="422" t="s">
        <v>424</v>
      </c>
      <c r="D87" s="426" t="s">
        <v>425</v>
      </c>
      <c r="E87" s="442">
        <v>34909</v>
      </c>
      <c r="F87" s="443" t="s">
        <v>21</v>
      </c>
      <c r="G87" s="426" t="s">
        <v>191</v>
      </c>
      <c r="H87" s="422" t="s">
        <v>300</v>
      </c>
      <c r="I87" s="438" t="s">
        <v>426</v>
      </c>
      <c r="J87" s="428"/>
      <c r="K87" s="282"/>
    </row>
    <row r="88" spans="1:11" ht="37.5" customHeight="1">
      <c r="A88" s="274">
        <v>85</v>
      </c>
      <c r="B88" s="421">
        <v>41394</v>
      </c>
      <c r="C88" s="422" t="s">
        <v>424</v>
      </c>
      <c r="D88" s="426" t="s">
        <v>425</v>
      </c>
      <c r="E88" s="442">
        <v>7330.89</v>
      </c>
      <c r="F88" s="424" t="s">
        <v>26</v>
      </c>
      <c r="G88" s="425" t="s">
        <v>100</v>
      </c>
      <c r="H88" s="425" t="s">
        <v>300</v>
      </c>
      <c r="I88" s="455" t="s">
        <v>779</v>
      </c>
      <c r="J88" s="428"/>
      <c r="K88" s="282"/>
    </row>
    <row r="89" spans="1:11" ht="37.5" customHeight="1">
      <c r="A89" s="274">
        <v>86</v>
      </c>
      <c r="B89" s="421">
        <v>41394</v>
      </c>
      <c r="C89" s="422" t="s">
        <v>424</v>
      </c>
      <c r="D89" s="426" t="s">
        <v>425</v>
      </c>
      <c r="E89" s="442">
        <v>0.01</v>
      </c>
      <c r="F89" s="424" t="s">
        <v>26</v>
      </c>
      <c r="G89" s="425" t="s">
        <v>100</v>
      </c>
      <c r="H89" s="425" t="s">
        <v>298</v>
      </c>
      <c r="I89" s="455" t="s">
        <v>779</v>
      </c>
      <c r="J89" s="428"/>
      <c r="K89" s="282"/>
    </row>
    <row r="90" spans="1:11" ht="37.5" customHeight="1">
      <c r="A90" s="274">
        <v>87</v>
      </c>
      <c r="B90" s="421">
        <v>41397</v>
      </c>
      <c r="C90" s="422" t="s">
        <v>427</v>
      </c>
      <c r="D90" s="426" t="s">
        <v>360</v>
      </c>
      <c r="E90" s="442">
        <v>15000</v>
      </c>
      <c r="F90" s="443" t="s">
        <v>21</v>
      </c>
      <c r="G90" s="426" t="s">
        <v>191</v>
      </c>
      <c r="H90" s="422" t="s">
        <v>300</v>
      </c>
      <c r="I90" s="438" t="s">
        <v>428</v>
      </c>
      <c r="J90" s="428"/>
      <c r="K90" s="282"/>
    </row>
    <row r="91" spans="1:11" ht="37.5" customHeight="1">
      <c r="A91" s="274">
        <v>88</v>
      </c>
      <c r="B91" s="421">
        <v>41397</v>
      </c>
      <c r="C91" s="422" t="s">
        <v>427</v>
      </c>
      <c r="D91" s="426" t="s">
        <v>360</v>
      </c>
      <c r="E91" s="442">
        <v>3150</v>
      </c>
      <c r="F91" s="424" t="s">
        <v>26</v>
      </c>
      <c r="G91" s="425" t="s">
        <v>100</v>
      </c>
      <c r="H91" s="425" t="s">
        <v>300</v>
      </c>
      <c r="I91" s="455" t="s">
        <v>779</v>
      </c>
      <c r="J91" s="428"/>
      <c r="K91" s="282"/>
    </row>
    <row r="92" spans="1:11" ht="37.5" customHeight="1">
      <c r="A92" s="274">
        <v>89</v>
      </c>
      <c r="B92" s="421">
        <v>41400</v>
      </c>
      <c r="C92" s="422" t="s">
        <v>429</v>
      </c>
      <c r="D92" s="426" t="s">
        <v>413</v>
      </c>
      <c r="E92" s="442">
        <v>25200</v>
      </c>
      <c r="F92" s="443" t="s">
        <v>21</v>
      </c>
      <c r="G92" s="426" t="s">
        <v>191</v>
      </c>
      <c r="H92" s="422" t="s">
        <v>298</v>
      </c>
      <c r="I92" s="438" t="s">
        <v>414</v>
      </c>
      <c r="J92" s="428"/>
      <c r="K92" s="281"/>
    </row>
    <row r="93" spans="1:11" ht="37.5" customHeight="1">
      <c r="A93" s="274">
        <v>90</v>
      </c>
      <c r="B93" s="421">
        <v>41400</v>
      </c>
      <c r="C93" s="422" t="s">
        <v>429</v>
      </c>
      <c r="D93" s="426" t="s">
        <v>413</v>
      </c>
      <c r="E93" s="442">
        <v>5292</v>
      </c>
      <c r="F93" s="424" t="s">
        <v>26</v>
      </c>
      <c r="G93" s="425" t="s">
        <v>100</v>
      </c>
      <c r="H93" s="425" t="s">
        <v>298</v>
      </c>
      <c r="I93" s="455" t="s">
        <v>779</v>
      </c>
      <c r="J93" s="428"/>
      <c r="K93" s="281"/>
    </row>
    <row r="94" spans="1:11" ht="37.5" customHeight="1">
      <c r="A94" s="274">
        <v>91</v>
      </c>
      <c r="B94" s="231">
        <v>41400</v>
      </c>
      <c r="C94" s="164" t="s">
        <v>495</v>
      </c>
      <c r="D94" s="166" t="s">
        <v>455</v>
      </c>
      <c r="E94" s="167">
        <v>328.38</v>
      </c>
      <c r="F94" s="163" t="s">
        <v>115</v>
      </c>
      <c r="G94" s="164" t="s">
        <v>0</v>
      </c>
      <c r="H94" s="164" t="s">
        <v>298</v>
      </c>
      <c r="I94" s="165" t="s">
        <v>356</v>
      </c>
      <c r="J94" s="297"/>
      <c r="K94" s="282"/>
    </row>
    <row r="95" spans="1:11" ht="37.5" customHeight="1">
      <c r="A95" s="274">
        <v>92</v>
      </c>
      <c r="B95" s="231">
        <v>41400</v>
      </c>
      <c r="C95" s="164" t="s">
        <v>496</v>
      </c>
      <c r="D95" s="166" t="s">
        <v>455</v>
      </c>
      <c r="E95" s="167">
        <v>181.38</v>
      </c>
      <c r="F95" s="163" t="s">
        <v>116</v>
      </c>
      <c r="G95" s="164" t="s">
        <v>44</v>
      </c>
      <c r="H95" s="164" t="s">
        <v>298</v>
      </c>
      <c r="I95" s="165" t="s">
        <v>356</v>
      </c>
      <c r="J95" s="428"/>
      <c r="K95" s="282"/>
    </row>
    <row r="96" spans="1:11" ht="37.5" customHeight="1">
      <c r="A96" s="274">
        <v>93</v>
      </c>
      <c r="B96" s="231">
        <v>41400</v>
      </c>
      <c r="C96" s="164" t="s">
        <v>497</v>
      </c>
      <c r="D96" s="166" t="s">
        <v>455</v>
      </c>
      <c r="E96" s="167">
        <v>3.04</v>
      </c>
      <c r="F96" s="163" t="s">
        <v>117</v>
      </c>
      <c r="G96" s="164" t="s">
        <v>171</v>
      </c>
      <c r="H96" s="164" t="s">
        <v>298</v>
      </c>
      <c r="I96" s="165" t="s">
        <v>356</v>
      </c>
      <c r="J96" s="449"/>
      <c r="K96" s="283"/>
    </row>
    <row r="97" spans="1:11" ht="37.5" customHeight="1">
      <c r="A97" s="274">
        <v>94</v>
      </c>
      <c r="B97" s="231">
        <v>41400</v>
      </c>
      <c r="C97" s="164" t="s">
        <v>498</v>
      </c>
      <c r="D97" s="166" t="s">
        <v>455</v>
      </c>
      <c r="E97" s="167">
        <v>0.21</v>
      </c>
      <c r="F97" s="163" t="s">
        <v>27</v>
      </c>
      <c r="G97" s="164" t="s">
        <v>347</v>
      </c>
      <c r="H97" s="164" t="s">
        <v>298</v>
      </c>
      <c r="I97" s="165" t="s">
        <v>356</v>
      </c>
      <c r="J97" s="376">
        <f>E94+E95+E96+E97</f>
        <v>513.01</v>
      </c>
      <c r="K97" s="283"/>
    </row>
    <row r="98" spans="1:11" ht="37.5" customHeight="1">
      <c r="A98" s="274">
        <v>95</v>
      </c>
      <c r="B98" s="231">
        <v>41400</v>
      </c>
      <c r="C98" s="164" t="s">
        <v>495</v>
      </c>
      <c r="D98" s="166" t="s">
        <v>365</v>
      </c>
      <c r="E98" s="167">
        <v>247.07</v>
      </c>
      <c r="F98" s="163" t="s">
        <v>115</v>
      </c>
      <c r="G98" s="164" t="s">
        <v>0</v>
      </c>
      <c r="H98" s="164" t="s">
        <v>298</v>
      </c>
      <c r="I98" s="165" t="s">
        <v>356</v>
      </c>
      <c r="J98" s="338"/>
      <c r="K98" s="283"/>
    </row>
    <row r="99" spans="1:11" ht="37.5" customHeight="1">
      <c r="A99" s="274">
        <v>96</v>
      </c>
      <c r="B99" s="231">
        <v>41400</v>
      </c>
      <c r="C99" s="164" t="s">
        <v>496</v>
      </c>
      <c r="D99" s="166" t="s">
        <v>365</v>
      </c>
      <c r="E99" s="167">
        <v>152.55</v>
      </c>
      <c r="F99" s="163" t="s">
        <v>116</v>
      </c>
      <c r="G99" s="164" t="s">
        <v>44</v>
      </c>
      <c r="H99" s="164" t="s">
        <v>298</v>
      </c>
      <c r="I99" s="165" t="s">
        <v>356</v>
      </c>
      <c r="J99" s="376"/>
      <c r="K99" s="283"/>
    </row>
    <row r="100" spans="1:11" ht="37.5" customHeight="1">
      <c r="A100" s="274">
        <v>97</v>
      </c>
      <c r="B100" s="231">
        <v>41400</v>
      </c>
      <c r="C100" s="164" t="s">
        <v>497</v>
      </c>
      <c r="D100" s="166" t="s">
        <v>365</v>
      </c>
      <c r="E100" s="167">
        <v>2.56</v>
      </c>
      <c r="F100" s="163" t="s">
        <v>117</v>
      </c>
      <c r="G100" s="164" t="s">
        <v>171</v>
      </c>
      <c r="H100" s="164" t="s">
        <v>298</v>
      </c>
      <c r="I100" s="165" t="s">
        <v>356</v>
      </c>
      <c r="J100" s="376">
        <f>E98+E99+E100</f>
        <v>402.18</v>
      </c>
      <c r="K100" s="283"/>
    </row>
    <row r="101" spans="1:11" ht="37.5" customHeight="1">
      <c r="A101" s="274">
        <v>98</v>
      </c>
      <c r="B101" s="231">
        <v>41400</v>
      </c>
      <c r="C101" s="164" t="s">
        <v>499</v>
      </c>
      <c r="D101" s="166" t="s">
        <v>286</v>
      </c>
      <c r="E101" s="167">
        <f>(E95+E99)*2</f>
        <v>667.86</v>
      </c>
      <c r="F101" s="163" t="s">
        <v>116</v>
      </c>
      <c r="G101" s="164" t="s">
        <v>44</v>
      </c>
      <c r="H101" s="164" t="s">
        <v>298</v>
      </c>
      <c r="I101" s="165" t="s">
        <v>356</v>
      </c>
      <c r="J101" s="376"/>
      <c r="K101" s="283"/>
    </row>
    <row r="102" spans="1:11" ht="37.5" customHeight="1">
      <c r="A102" s="274">
        <v>99</v>
      </c>
      <c r="B102" s="231">
        <v>41400</v>
      </c>
      <c r="C102" s="164" t="s">
        <v>500</v>
      </c>
      <c r="D102" s="166" t="s">
        <v>286</v>
      </c>
      <c r="E102" s="167">
        <f>(E96+E100)*2</f>
        <v>11.2</v>
      </c>
      <c r="F102" s="163" t="s">
        <v>117</v>
      </c>
      <c r="G102" s="164" t="s">
        <v>171</v>
      </c>
      <c r="H102" s="164" t="s">
        <v>298</v>
      </c>
      <c r="I102" s="165" t="s">
        <v>356</v>
      </c>
      <c r="J102" s="376"/>
      <c r="K102" s="283"/>
    </row>
    <row r="103" spans="1:11" ht="37.5" customHeight="1">
      <c r="A103" s="274">
        <v>100</v>
      </c>
      <c r="B103" s="231">
        <v>41407</v>
      </c>
      <c r="C103" s="164" t="s">
        <v>666</v>
      </c>
      <c r="D103" s="166" t="s">
        <v>301</v>
      </c>
      <c r="E103" s="167">
        <v>148</v>
      </c>
      <c r="F103" s="163" t="s">
        <v>115</v>
      </c>
      <c r="G103" s="164" t="s">
        <v>0</v>
      </c>
      <c r="H103" s="164" t="s">
        <v>298</v>
      </c>
      <c r="I103" s="165" t="s">
        <v>356</v>
      </c>
      <c r="J103" s="338"/>
      <c r="K103" s="283"/>
    </row>
    <row r="104" spans="1:11" ht="37.5" customHeight="1">
      <c r="A104" s="274">
        <v>101</v>
      </c>
      <c r="B104" s="421">
        <v>41415</v>
      </c>
      <c r="C104" s="422" t="s">
        <v>430</v>
      </c>
      <c r="D104" s="426" t="s">
        <v>431</v>
      </c>
      <c r="E104" s="442">
        <v>10000</v>
      </c>
      <c r="F104" s="443" t="s">
        <v>21</v>
      </c>
      <c r="G104" s="426" t="s">
        <v>191</v>
      </c>
      <c r="H104" s="422" t="s">
        <v>300</v>
      </c>
      <c r="I104" s="438" t="s">
        <v>432</v>
      </c>
      <c r="J104" s="376"/>
      <c r="K104" s="281"/>
    </row>
    <row r="105" spans="1:11" ht="37.5" customHeight="1">
      <c r="A105" s="274">
        <v>102</v>
      </c>
      <c r="B105" s="421">
        <v>41415</v>
      </c>
      <c r="C105" s="422" t="s">
        <v>430</v>
      </c>
      <c r="D105" s="426" t="s">
        <v>431</v>
      </c>
      <c r="E105" s="442">
        <v>2100</v>
      </c>
      <c r="F105" s="424" t="s">
        <v>26</v>
      </c>
      <c r="G105" s="425" t="s">
        <v>100</v>
      </c>
      <c r="H105" s="425" t="s">
        <v>300</v>
      </c>
      <c r="I105" s="455" t="s">
        <v>779</v>
      </c>
      <c r="J105" s="428"/>
      <c r="K105" s="281"/>
    </row>
    <row r="106" spans="1:11" ht="37.5" customHeight="1">
      <c r="A106" s="274">
        <v>103</v>
      </c>
      <c r="B106" s="421">
        <v>41416</v>
      </c>
      <c r="C106" s="422" t="s">
        <v>433</v>
      </c>
      <c r="D106" s="426" t="s">
        <v>404</v>
      </c>
      <c r="E106" s="442">
        <v>9100</v>
      </c>
      <c r="F106" s="443" t="s">
        <v>21</v>
      </c>
      <c r="G106" s="426" t="s">
        <v>191</v>
      </c>
      <c r="H106" s="422" t="s">
        <v>298</v>
      </c>
      <c r="I106" s="438" t="s">
        <v>405</v>
      </c>
      <c r="J106" s="428"/>
      <c r="K106" s="282"/>
    </row>
    <row r="107" spans="1:11" ht="37.5" customHeight="1">
      <c r="A107" s="274">
        <v>104</v>
      </c>
      <c r="B107" s="421">
        <v>41416</v>
      </c>
      <c r="C107" s="422" t="s">
        <v>433</v>
      </c>
      <c r="D107" s="426" t="s">
        <v>404</v>
      </c>
      <c r="E107" s="442">
        <v>1911</v>
      </c>
      <c r="F107" s="424" t="s">
        <v>26</v>
      </c>
      <c r="G107" s="425" t="s">
        <v>100</v>
      </c>
      <c r="H107" s="425" t="s">
        <v>298</v>
      </c>
      <c r="I107" s="455" t="s">
        <v>779</v>
      </c>
      <c r="J107" s="428"/>
      <c r="K107" s="282"/>
    </row>
    <row r="108" spans="1:11" ht="37.5" customHeight="1">
      <c r="A108" s="274">
        <v>105</v>
      </c>
      <c r="B108" s="421">
        <v>41425</v>
      </c>
      <c r="C108" s="422" t="s">
        <v>344</v>
      </c>
      <c r="D108" s="426" t="s">
        <v>339</v>
      </c>
      <c r="E108" s="442">
        <v>1104.55</v>
      </c>
      <c r="F108" s="424" t="s">
        <v>38</v>
      </c>
      <c r="G108" s="425" t="s">
        <v>183</v>
      </c>
      <c r="H108" s="425" t="s">
        <v>298</v>
      </c>
      <c r="I108" s="438" t="s">
        <v>434</v>
      </c>
      <c r="J108" s="302"/>
      <c r="K108" s="283"/>
    </row>
    <row r="109" spans="1:11" ht="37.5" customHeight="1">
      <c r="A109" s="274">
        <v>106</v>
      </c>
      <c r="B109" s="231">
        <v>41428</v>
      </c>
      <c r="C109" s="164" t="s">
        <v>669</v>
      </c>
      <c r="D109" s="166" t="s">
        <v>670</v>
      </c>
      <c r="E109" s="167">
        <v>600</v>
      </c>
      <c r="F109" s="163" t="s">
        <v>115</v>
      </c>
      <c r="G109" s="164" t="s">
        <v>0</v>
      </c>
      <c r="H109" s="164" t="s">
        <v>298</v>
      </c>
      <c r="I109" s="165" t="s">
        <v>356</v>
      </c>
      <c r="J109" s="376"/>
      <c r="K109" s="283"/>
    </row>
    <row r="110" spans="1:11" ht="37.5" customHeight="1">
      <c r="A110" s="274">
        <v>107</v>
      </c>
      <c r="B110" s="231">
        <v>41428</v>
      </c>
      <c r="C110" s="164" t="s">
        <v>669</v>
      </c>
      <c r="D110" s="166" t="s">
        <v>449</v>
      </c>
      <c r="E110" s="167">
        <v>600</v>
      </c>
      <c r="F110" s="163" t="s">
        <v>115</v>
      </c>
      <c r="G110" s="164" t="s">
        <v>0</v>
      </c>
      <c r="H110" s="164" t="s">
        <v>298</v>
      </c>
      <c r="I110" s="165" t="s">
        <v>356</v>
      </c>
      <c r="J110" s="376"/>
      <c r="K110" s="283"/>
    </row>
    <row r="111" spans="1:13" ht="37.5" customHeight="1">
      <c r="A111" s="274">
        <v>108</v>
      </c>
      <c r="B111" s="231">
        <v>41429</v>
      </c>
      <c r="C111" s="164" t="s">
        <v>671</v>
      </c>
      <c r="D111" s="166" t="s">
        <v>455</v>
      </c>
      <c r="E111" s="167">
        <v>323.71</v>
      </c>
      <c r="F111" s="163" t="s">
        <v>115</v>
      </c>
      <c r="G111" s="164" t="s">
        <v>0</v>
      </c>
      <c r="H111" s="164" t="s">
        <v>298</v>
      </c>
      <c r="I111" s="165" t="s">
        <v>356</v>
      </c>
      <c r="J111" s="484"/>
      <c r="K111" s="282"/>
      <c r="M111" s="57"/>
    </row>
    <row r="112" spans="1:11" ht="37.5" customHeight="1">
      <c r="A112" s="274">
        <v>109</v>
      </c>
      <c r="B112" s="231">
        <v>41429</v>
      </c>
      <c r="C112" s="164" t="s">
        <v>672</v>
      </c>
      <c r="D112" s="166" t="s">
        <v>455</v>
      </c>
      <c r="E112" s="167">
        <v>180.83</v>
      </c>
      <c r="F112" s="163" t="s">
        <v>116</v>
      </c>
      <c r="G112" s="164" t="s">
        <v>44</v>
      </c>
      <c r="H112" s="164" t="s">
        <v>298</v>
      </c>
      <c r="I112" s="165" t="s">
        <v>356</v>
      </c>
      <c r="J112" s="428"/>
      <c r="K112" s="282"/>
    </row>
    <row r="113" spans="1:11" ht="37.5" customHeight="1">
      <c r="A113" s="274">
        <v>110</v>
      </c>
      <c r="B113" s="231">
        <v>41429</v>
      </c>
      <c r="C113" s="164" t="s">
        <v>673</v>
      </c>
      <c r="D113" s="166" t="s">
        <v>455</v>
      </c>
      <c r="E113" s="167">
        <v>3.03</v>
      </c>
      <c r="F113" s="163" t="s">
        <v>117</v>
      </c>
      <c r="G113" s="164" t="s">
        <v>171</v>
      </c>
      <c r="H113" s="164" t="s">
        <v>298</v>
      </c>
      <c r="I113" s="165" t="s">
        <v>356</v>
      </c>
      <c r="J113" s="376"/>
      <c r="K113" s="283"/>
    </row>
    <row r="114" spans="1:11" ht="37.5" customHeight="1">
      <c r="A114" s="274">
        <v>111</v>
      </c>
      <c r="B114" s="231">
        <v>41429</v>
      </c>
      <c r="C114" s="164" t="s">
        <v>674</v>
      </c>
      <c r="D114" s="166" t="s">
        <v>455</v>
      </c>
      <c r="E114" s="167">
        <v>0.46</v>
      </c>
      <c r="F114" s="163" t="s">
        <v>27</v>
      </c>
      <c r="G114" s="164" t="s">
        <v>347</v>
      </c>
      <c r="H114" s="164" t="s">
        <v>298</v>
      </c>
      <c r="I114" s="165" t="s">
        <v>356</v>
      </c>
      <c r="J114" s="376">
        <f>E111+E112+E113+E114</f>
        <v>508.0299999999999</v>
      </c>
      <c r="K114" s="283"/>
    </row>
    <row r="115" spans="1:11" ht="37.5" customHeight="1">
      <c r="A115" s="274">
        <v>112</v>
      </c>
      <c r="B115" s="231">
        <v>41429</v>
      </c>
      <c r="C115" s="164" t="s">
        <v>671</v>
      </c>
      <c r="D115" s="166" t="s">
        <v>492</v>
      </c>
      <c r="E115" s="167">
        <v>137.27</v>
      </c>
      <c r="F115" s="163" t="s">
        <v>115</v>
      </c>
      <c r="G115" s="164" t="s">
        <v>0</v>
      </c>
      <c r="H115" s="164" t="s">
        <v>298</v>
      </c>
      <c r="I115" s="165" t="s">
        <v>356</v>
      </c>
      <c r="J115" s="484"/>
      <c r="K115" s="282"/>
    </row>
    <row r="116" spans="1:11" ht="37.5" customHeight="1">
      <c r="A116" s="274">
        <v>113</v>
      </c>
      <c r="B116" s="295">
        <v>41429</v>
      </c>
      <c r="C116" s="292" t="s">
        <v>672</v>
      </c>
      <c r="D116" s="268" t="s">
        <v>492</v>
      </c>
      <c r="E116" s="269">
        <v>60.98</v>
      </c>
      <c r="F116" s="294" t="s">
        <v>116</v>
      </c>
      <c r="G116" s="292" t="s">
        <v>44</v>
      </c>
      <c r="H116" s="292" t="s">
        <v>298</v>
      </c>
      <c r="I116" s="165" t="s">
        <v>356</v>
      </c>
      <c r="J116" s="489"/>
      <c r="K116" s="439"/>
    </row>
    <row r="117" spans="1:11" ht="37.5" customHeight="1">
      <c r="A117" s="274">
        <v>114</v>
      </c>
      <c r="B117" s="284">
        <v>41429</v>
      </c>
      <c r="C117" s="164" t="s">
        <v>673</v>
      </c>
      <c r="D117" s="166" t="s">
        <v>492</v>
      </c>
      <c r="E117" s="167">
        <v>2</v>
      </c>
      <c r="F117" s="163" t="s">
        <v>117</v>
      </c>
      <c r="G117" s="164" t="s">
        <v>171</v>
      </c>
      <c r="H117" s="164" t="s">
        <v>298</v>
      </c>
      <c r="I117" s="165" t="s">
        <v>356</v>
      </c>
      <c r="J117" s="376"/>
      <c r="K117" s="283"/>
    </row>
    <row r="118" spans="1:11" ht="37.5" customHeight="1">
      <c r="A118" s="274">
        <v>115</v>
      </c>
      <c r="B118" s="231">
        <v>41429</v>
      </c>
      <c r="C118" s="164" t="s">
        <v>674</v>
      </c>
      <c r="D118" s="166" t="s">
        <v>492</v>
      </c>
      <c r="E118" s="167">
        <v>0.43</v>
      </c>
      <c r="F118" s="163" t="s">
        <v>27</v>
      </c>
      <c r="G118" s="164" t="s">
        <v>347</v>
      </c>
      <c r="H118" s="164" t="s">
        <v>298</v>
      </c>
      <c r="I118" s="165" t="s">
        <v>356</v>
      </c>
      <c r="J118" s="376">
        <f>E115+E116+E117+E118</f>
        <v>200.68</v>
      </c>
      <c r="K118" s="283"/>
    </row>
    <row r="119" spans="1:11" ht="37.5" customHeight="1">
      <c r="A119" s="274">
        <v>116</v>
      </c>
      <c r="B119" s="231">
        <v>41429</v>
      </c>
      <c r="C119" s="164" t="s">
        <v>671</v>
      </c>
      <c r="D119" s="166" t="s">
        <v>365</v>
      </c>
      <c r="E119" s="167">
        <v>196.44</v>
      </c>
      <c r="F119" s="163" t="s">
        <v>115</v>
      </c>
      <c r="G119" s="164" t="s">
        <v>0</v>
      </c>
      <c r="H119" s="164" t="s">
        <v>298</v>
      </c>
      <c r="I119" s="165" t="s">
        <v>356</v>
      </c>
      <c r="J119" s="484"/>
      <c r="K119" s="282"/>
    </row>
    <row r="120" spans="1:11" ht="37.5" customHeight="1">
      <c r="A120" s="274">
        <v>117</v>
      </c>
      <c r="B120" s="295">
        <v>41429</v>
      </c>
      <c r="C120" s="292" t="s">
        <v>672</v>
      </c>
      <c r="D120" s="268" t="s">
        <v>365</v>
      </c>
      <c r="E120" s="269">
        <v>147.47</v>
      </c>
      <c r="F120" s="294" t="s">
        <v>116</v>
      </c>
      <c r="G120" s="292" t="s">
        <v>44</v>
      </c>
      <c r="H120" s="292" t="s">
        <v>298</v>
      </c>
      <c r="I120" s="165" t="s">
        <v>356</v>
      </c>
      <c r="J120" s="489"/>
      <c r="K120" s="439"/>
    </row>
    <row r="121" spans="1:11" ht="37.5" customHeight="1">
      <c r="A121" s="274">
        <v>118</v>
      </c>
      <c r="B121" s="284">
        <v>41429</v>
      </c>
      <c r="C121" s="164" t="s">
        <v>673</v>
      </c>
      <c r="D121" s="166" t="s">
        <v>365</v>
      </c>
      <c r="E121" s="167">
        <v>2.47</v>
      </c>
      <c r="F121" s="163" t="s">
        <v>117</v>
      </c>
      <c r="G121" s="164" t="s">
        <v>171</v>
      </c>
      <c r="H121" s="164" t="s">
        <v>298</v>
      </c>
      <c r="I121" s="165" t="s">
        <v>356</v>
      </c>
      <c r="J121" s="376"/>
      <c r="K121" s="283"/>
    </row>
    <row r="122" spans="1:11" ht="37.5" customHeight="1">
      <c r="A122" s="274">
        <v>119</v>
      </c>
      <c r="B122" s="231">
        <v>41429</v>
      </c>
      <c r="C122" s="164" t="s">
        <v>674</v>
      </c>
      <c r="D122" s="166" t="s">
        <v>365</v>
      </c>
      <c r="E122" s="167">
        <v>0.87</v>
      </c>
      <c r="F122" s="163" t="s">
        <v>27</v>
      </c>
      <c r="G122" s="164" t="s">
        <v>347</v>
      </c>
      <c r="H122" s="164" t="s">
        <v>298</v>
      </c>
      <c r="I122" s="165" t="s">
        <v>356</v>
      </c>
      <c r="J122" s="376">
        <f>E119+E120+E121+E122</f>
        <v>347.25</v>
      </c>
      <c r="K122" s="283"/>
    </row>
    <row r="123" spans="1:11" ht="37.5" customHeight="1">
      <c r="A123" s="274">
        <v>120</v>
      </c>
      <c r="B123" s="231">
        <v>41429</v>
      </c>
      <c r="C123" s="164" t="s">
        <v>675</v>
      </c>
      <c r="D123" s="166" t="s">
        <v>286</v>
      </c>
      <c r="E123" s="167">
        <f>(E112+E116+E120)*2</f>
        <v>778.56</v>
      </c>
      <c r="F123" s="163" t="s">
        <v>116</v>
      </c>
      <c r="G123" s="164" t="s">
        <v>44</v>
      </c>
      <c r="H123" s="164" t="s">
        <v>298</v>
      </c>
      <c r="I123" s="165" t="s">
        <v>356</v>
      </c>
      <c r="J123" s="484"/>
      <c r="K123" s="282"/>
    </row>
    <row r="124" spans="1:11" ht="37.5" customHeight="1">
      <c r="A124" s="274">
        <v>121</v>
      </c>
      <c r="B124" s="295">
        <v>41429</v>
      </c>
      <c r="C124" s="292" t="s">
        <v>676</v>
      </c>
      <c r="D124" s="268" t="s">
        <v>286</v>
      </c>
      <c r="E124" s="269">
        <f>(E113+E117+E121)*2</f>
        <v>15</v>
      </c>
      <c r="F124" s="294" t="s">
        <v>117</v>
      </c>
      <c r="G124" s="292" t="s">
        <v>171</v>
      </c>
      <c r="H124" s="292" t="s">
        <v>298</v>
      </c>
      <c r="I124" s="165" t="s">
        <v>356</v>
      </c>
      <c r="J124" s="489"/>
      <c r="K124" s="439"/>
    </row>
    <row r="125" spans="1:11" ht="37.5" customHeight="1">
      <c r="A125" s="274">
        <v>122</v>
      </c>
      <c r="B125" s="284">
        <v>41435</v>
      </c>
      <c r="C125" s="164" t="s">
        <v>677</v>
      </c>
      <c r="D125" s="166" t="s">
        <v>678</v>
      </c>
      <c r="E125" s="167">
        <v>600</v>
      </c>
      <c r="F125" s="163" t="s">
        <v>115</v>
      </c>
      <c r="G125" s="164" t="s">
        <v>0</v>
      </c>
      <c r="H125" s="164" t="s">
        <v>298</v>
      </c>
      <c r="I125" s="165" t="s">
        <v>356</v>
      </c>
      <c r="J125" s="376"/>
      <c r="K125" s="283"/>
    </row>
    <row r="126" spans="1:11" ht="37.5" customHeight="1">
      <c r="A126" s="274">
        <v>123</v>
      </c>
      <c r="B126" s="231">
        <v>41437</v>
      </c>
      <c r="C126" s="164" t="s">
        <v>679</v>
      </c>
      <c r="D126" s="166" t="s">
        <v>680</v>
      </c>
      <c r="E126" s="167">
        <v>600</v>
      </c>
      <c r="F126" s="163" t="s">
        <v>115</v>
      </c>
      <c r="G126" s="164" t="s">
        <v>0</v>
      </c>
      <c r="H126" s="164" t="s">
        <v>298</v>
      </c>
      <c r="I126" s="165" t="s">
        <v>356</v>
      </c>
      <c r="J126" s="376"/>
      <c r="K126" s="283"/>
    </row>
    <row r="127" spans="1:11" ht="37.5" customHeight="1">
      <c r="A127" s="274">
        <v>124</v>
      </c>
      <c r="B127" s="231">
        <v>41445</v>
      </c>
      <c r="C127" s="164" t="s">
        <v>681</v>
      </c>
      <c r="D127" s="166" t="s">
        <v>682</v>
      </c>
      <c r="E127" s="167">
        <v>600</v>
      </c>
      <c r="F127" s="163" t="s">
        <v>115</v>
      </c>
      <c r="G127" s="164" t="s">
        <v>0</v>
      </c>
      <c r="H127" s="164" t="s">
        <v>298</v>
      </c>
      <c r="I127" s="165" t="s">
        <v>356</v>
      </c>
      <c r="J127" s="484"/>
      <c r="K127" s="282"/>
    </row>
    <row r="128" spans="1:11" ht="37.5" customHeight="1">
      <c r="A128" s="274">
        <v>125</v>
      </c>
      <c r="B128" s="295">
        <v>41451</v>
      </c>
      <c r="C128" s="292" t="s">
        <v>683</v>
      </c>
      <c r="D128" s="268" t="s">
        <v>354</v>
      </c>
      <c r="E128" s="269">
        <v>3093.27</v>
      </c>
      <c r="F128" s="294" t="s">
        <v>115</v>
      </c>
      <c r="G128" s="292" t="s">
        <v>0</v>
      </c>
      <c r="H128" s="292" t="s">
        <v>298</v>
      </c>
      <c r="I128" s="165" t="s">
        <v>356</v>
      </c>
      <c r="J128" s="489"/>
      <c r="K128" s="439"/>
    </row>
    <row r="129" spans="1:11" ht="37.5" customHeight="1">
      <c r="A129" s="274">
        <v>126</v>
      </c>
      <c r="B129" s="284">
        <v>41451</v>
      </c>
      <c r="C129" s="164" t="s">
        <v>684</v>
      </c>
      <c r="D129" s="166" t="s">
        <v>354</v>
      </c>
      <c r="E129" s="167">
        <v>989.33</v>
      </c>
      <c r="F129" s="163" t="s">
        <v>116</v>
      </c>
      <c r="G129" s="164" t="s">
        <v>44</v>
      </c>
      <c r="H129" s="164" t="s">
        <v>298</v>
      </c>
      <c r="I129" s="165" t="s">
        <v>356</v>
      </c>
      <c r="J129" s="376"/>
      <c r="K129" s="283"/>
    </row>
    <row r="130" spans="1:11" ht="37.5" customHeight="1">
      <c r="A130" s="274">
        <v>127</v>
      </c>
      <c r="B130" s="231">
        <v>41451</v>
      </c>
      <c r="C130" s="164" t="s">
        <v>685</v>
      </c>
      <c r="D130" s="166" t="s">
        <v>354</v>
      </c>
      <c r="E130" s="167">
        <v>6.47</v>
      </c>
      <c r="F130" s="163" t="s">
        <v>117</v>
      </c>
      <c r="G130" s="164" t="s">
        <v>171</v>
      </c>
      <c r="H130" s="164" t="s">
        <v>298</v>
      </c>
      <c r="I130" s="165" t="s">
        <v>356</v>
      </c>
      <c r="J130" s="376"/>
      <c r="K130" s="283"/>
    </row>
    <row r="131" spans="1:11" ht="37.5" customHeight="1">
      <c r="A131" s="274">
        <v>128</v>
      </c>
      <c r="B131" s="231">
        <v>41451</v>
      </c>
      <c r="C131" s="164" t="s">
        <v>686</v>
      </c>
      <c r="D131" s="166" t="s">
        <v>354</v>
      </c>
      <c r="E131" s="167">
        <v>0.53</v>
      </c>
      <c r="F131" s="163" t="s">
        <v>27</v>
      </c>
      <c r="G131" s="164" t="s">
        <v>347</v>
      </c>
      <c r="H131" s="164" t="s">
        <v>298</v>
      </c>
      <c r="I131" s="165" t="s">
        <v>356</v>
      </c>
      <c r="J131" s="484"/>
      <c r="K131" s="282"/>
    </row>
    <row r="132" spans="1:11" ht="37.5" customHeight="1">
      <c r="A132" s="274">
        <v>129</v>
      </c>
      <c r="B132" s="295">
        <v>41451</v>
      </c>
      <c r="C132" s="292" t="s">
        <v>687</v>
      </c>
      <c r="D132" s="268" t="s">
        <v>354</v>
      </c>
      <c r="E132" s="269">
        <v>18.38</v>
      </c>
      <c r="F132" s="294" t="s">
        <v>115</v>
      </c>
      <c r="G132" s="292" t="s">
        <v>0</v>
      </c>
      <c r="H132" s="292" t="s">
        <v>298</v>
      </c>
      <c r="I132" s="165" t="s">
        <v>356</v>
      </c>
      <c r="J132" s="489">
        <f>E128+E129+E130+E131+E132</f>
        <v>4107.98</v>
      </c>
      <c r="K132" s="439"/>
    </row>
    <row r="133" spans="1:11" ht="37.5" customHeight="1">
      <c r="A133" s="274">
        <v>130</v>
      </c>
      <c r="B133" s="284">
        <v>41451</v>
      </c>
      <c r="C133" s="164" t="s">
        <v>683</v>
      </c>
      <c r="D133" s="166" t="s">
        <v>455</v>
      </c>
      <c r="E133" s="167">
        <v>328.39</v>
      </c>
      <c r="F133" s="163" t="s">
        <v>115</v>
      </c>
      <c r="G133" s="164" t="s">
        <v>0</v>
      </c>
      <c r="H133" s="164" t="s">
        <v>298</v>
      </c>
      <c r="I133" s="165" t="s">
        <v>356</v>
      </c>
      <c r="J133" s="376"/>
      <c r="K133" s="283"/>
    </row>
    <row r="134" spans="1:11" ht="37.5" customHeight="1">
      <c r="A134" s="274">
        <v>131</v>
      </c>
      <c r="B134" s="231">
        <v>41451</v>
      </c>
      <c r="C134" s="164" t="s">
        <v>684</v>
      </c>
      <c r="D134" s="166" t="s">
        <v>455</v>
      </c>
      <c r="E134" s="167">
        <v>181.38</v>
      </c>
      <c r="F134" s="163" t="s">
        <v>116</v>
      </c>
      <c r="G134" s="164" t="s">
        <v>44</v>
      </c>
      <c r="H134" s="164" t="s">
        <v>298</v>
      </c>
      <c r="I134" s="165" t="s">
        <v>356</v>
      </c>
      <c r="J134" s="376"/>
      <c r="K134" s="283"/>
    </row>
    <row r="135" spans="1:11" ht="37.5" customHeight="1">
      <c r="A135" s="274">
        <v>132</v>
      </c>
      <c r="B135" s="231">
        <v>41451</v>
      </c>
      <c r="C135" s="164" t="s">
        <v>685</v>
      </c>
      <c r="D135" s="166" t="s">
        <v>455</v>
      </c>
      <c r="E135" s="167">
        <v>3.04</v>
      </c>
      <c r="F135" s="163" t="s">
        <v>117</v>
      </c>
      <c r="G135" s="164" t="s">
        <v>171</v>
      </c>
      <c r="H135" s="164" t="s">
        <v>298</v>
      </c>
      <c r="I135" s="165" t="s">
        <v>356</v>
      </c>
      <c r="J135" s="484"/>
      <c r="K135" s="282"/>
    </row>
    <row r="136" spans="1:11" ht="37.5" customHeight="1">
      <c r="A136" s="274">
        <v>133</v>
      </c>
      <c r="B136" s="295">
        <v>41451</v>
      </c>
      <c r="C136" s="292" t="s">
        <v>686</v>
      </c>
      <c r="D136" s="268" t="s">
        <v>455</v>
      </c>
      <c r="E136" s="269">
        <v>0.71</v>
      </c>
      <c r="F136" s="294" t="s">
        <v>27</v>
      </c>
      <c r="G136" s="292" t="s">
        <v>347</v>
      </c>
      <c r="H136" s="292" t="s">
        <v>298</v>
      </c>
      <c r="I136" s="165" t="s">
        <v>356</v>
      </c>
      <c r="J136" s="489">
        <f>E133+E134+E135+E136</f>
        <v>513.52</v>
      </c>
      <c r="K136" s="439"/>
    </row>
    <row r="137" spans="1:11" ht="37.5" customHeight="1">
      <c r="A137" s="274">
        <v>134</v>
      </c>
      <c r="B137" s="284">
        <v>41451</v>
      </c>
      <c r="C137" s="164" t="s">
        <v>683</v>
      </c>
      <c r="D137" s="166" t="s">
        <v>352</v>
      </c>
      <c r="E137" s="167">
        <v>418.42</v>
      </c>
      <c r="F137" s="163" t="s">
        <v>115</v>
      </c>
      <c r="G137" s="164" t="s">
        <v>0</v>
      </c>
      <c r="H137" s="164" t="s">
        <v>298</v>
      </c>
      <c r="I137" s="165" t="s">
        <v>356</v>
      </c>
      <c r="J137" s="376"/>
      <c r="K137" s="283"/>
    </row>
    <row r="138" spans="1:11" ht="37.5" customHeight="1">
      <c r="A138" s="274">
        <v>135</v>
      </c>
      <c r="B138" s="231">
        <v>41451</v>
      </c>
      <c r="C138" s="164" t="s">
        <v>684</v>
      </c>
      <c r="D138" s="166" t="s">
        <v>352</v>
      </c>
      <c r="E138" s="167">
        <v>185.63</v>
      </c>
      <c r="F138" s="163" t="s">
        <v>116</v>
      </c>
      <c r="G138" s="164" t="s">
        <v>44</v>
      </c>
      <c r="H138" s="164" t="s">
        <v>298</v>
      </c>
      <c r="I138" s="165" t="s">
        <v>356</v>
      </c>
      <c r="J138" s="376"/>
      <c r="K138" s="283"/>
    </row>
    <row r="139" spans="1:11" ht="37.5" customHeight="1">
      <c r="A139" s="274">
        <v>136</v>
      </c>
      <c r="B139" s="231">
        <v>41451</v>
      </c>
      <c r="C139" s="164" t="s">
        <v>685</v>
      </c>
      <c r="D139" s="166" t="s">
        <v>352</v>
      </c>
      <c r="E139" s="167">
        <v>4</v>
      </c>
      <c r="F139" s="163" t="s">
        <v>117</v>
      </c>
      <c r="G139" s="164" t="s">
        <v>171</v>
      </c>
      <c r="H139" s="164" t="s">
        <v>298</v>
      </c>
      <c r="I139" s="165" t="s">
        <v>356</v>
      </c>
      <c r="J139" s="484"/>
      <c r="K139" s="282"/>
    </row>
    <row r="140" spans="1:11" ht="37.5" customHeight="1">
      <c r="A140" s="274">
        <v>137</v>
      </c>
      <c r="B140" s="295">
        <v>41451</v>
      </c>
      <c r="C140" s="292" t="s">
        <v>686</v>
      </c>
      <c r="D140" s="268" t="s">
        <v>352</v>
      </c>
      <c r="E140" s="269">
        <v>0.95</v>
      </c>
      <c r="F140" s="294" t="s">
        <v>27</v>
      </c>
      <c r="G140" s="292" t="s">
        <v>347</v>
      </c>
      <c r="H140" s="292" t="s">
        <v>298</v>
      </c>
      <c r="I140" s="165" t="s">
        <v>356</v>
      </c>
      <c r="J140" s="489">
        <f>E137+E138+E139+E140</f>
        <v>609</v>
      </c>
      <c r="K140" s="439"/>
    </row>
    <row r="141" spans="1:11" ht="37.5" customHeight="1">
      <c r="A141" s="274">
        <v>138</v>
      </c>
      <c r="B141" s="284">
        <v>41451</v>
      </c>
      <c r="C141" s="164" t="s">
        <v>683</v>
      </c>
      <c r="D141" s="166" t="s">
        <v>365</v>
      </c>
      <c r="E141" s="167">
        <v>203.02</v>
      </c>
      <c r="F141" s="163" t="s">
        <v>115</v>
      </c>
      <c r="G141" s="164" t="s">
        <v>0</v>
      </c>
      <c r="H141" s="164" t="s">
        <v>298</v>
      </c>
      <c r="I141" s="165" t="s">
        <v>356</v>
      </c>
      <c r="J141" s="376"/>
      <c r="K141" s="283"/>
    </row>
    <row r="142" spans="1:11" ht="37.5" customHeight="1">
      <c r="A142" s="274">
        <v>139</v>
      </c>
      <c r="B142" s="231">
        <v>41451</v>
      </c>
      <c r="C142" s="164" t="s">
        <v>684</v>
      </c>
      <c r="D142" s="166" t="s">
        <v>365</v>
      </c>
      <c r="E142" s="167">
        <v>148.21</v>
      </c>
      <c r="F142" s="163" t="s">
        <v>116</v>
      </c>
      <c r="G142" s="164" t="s">
        <v>44</v>
      </c>
      <c r="H142" s="164" t="s">
        <v>298</v>
      </c>
      <c r="I142" s="165" t="s">
        <v>356</v>
      </c>
      <c r="J142" s="376"/>
      <c r="K142" s="283"/>
    </row>
    <row r="143" spans="1:11" ht="37.5" customHeight="1">
      <c r="A143" s="274">
        <v>140</v>
      </c>
      <c r="B143" s="231">
        <v>41451</v>
      </c>
      <c r="C143" s="164" t="s">
        <v>685</v>
      </c>
      <c r="D143" s="166" t="s">
        <v>365</v>
      </c>
      <c r="E143" s="167">
        <v>2.48</v>
      </c>
      <c r="F143" s="163" t="s">
        <v>117</v>
      </c>
      <c r="G143" s="164" t="s">
        <v>171</v>
      </c>
      <c r="H143" s="164" t="s">
        <v>298</v>
      </c>
      <c r="I143" s="165" t="s">
        <v>356</v>
      </c>
      <c r="J143" s="484"/>
      <c r="K143" s="282"/>
    </row>
    <row r="144" spans="1:11" ht="37.5" customHeight="1">
      <c r="A144" s="274">
        <v>141</v>
      </c>
      <c r="B144" s="295">
        <v>41451</v>
      </c>
      <c r="C144" s="292" t="s">
        <v>686</v>
      </c>
      <c r="D144" s="268" t="s">
        <v>365</v>
      </c>
      <c r="E144" s="269">
        <v>0.89</v>
      </c>
      <c r="F144" s="294" t="s">
        <v>27</v>
      </c>
      <c r="G144" s="292" t="s">
        <v>347</v>
      </c>
      <c r="H144" s="292" t="s">
        <v>298</v>
      </c>
      <c r="I144" s="165" t="s">
        <v>356</v>
      </c>
      <c r="J144" s="489">
        <f>E141+E142+E143+E144</f>
        <v>354.6</v>
      </c>
      <c r="K144" s="439"/>
    </row>
    <row r="145" spans="1:11" ht="37.5" customHeight="1">
      <c r="A145" s="274">
        <v>142</v>
      </c>
      <c r="B145" s="284">
        <v>41451</v>
      </c>
      <c r="C145" s="164" t="s">
        <v>688</v>
      </c>
      <c r="D145" s="166" t="s">
        <v>286</v>
      </c>
      <c r="E145" s="167">
        <f>(E129+E134+E138+E142)*2</f>
        <v>3009.1000000000004</v>
      </c>
      <c r="F145" s="163" t="s">
        <v>116</v>
      </c>
      <c r="G145" s="164" t="s">
        <v>44</v>
      </c>
      <c r="H145" s="164" t="s">
        <v>298</v>
      </c>
      <c r="I145" s="165" t="s">
        <v>356</v>
      </c>
      <c r="J145" s="376"/>
      <c r="K145" s="283"/>
    </row>
    <row r="146" spans="1:11" ht="37.5" customHeight="1">
      <c r="A146" s="274">
        <v>143</v>
      </c>
      <c r="B146" s="231">
        <v>41451</v>
      </c>
      <c r="C146" s="164" t="s">
        <v>689</v>
      </c>
      <c r="D146" s="166" t="s">
        <v>286</v>
      </c>
      <c r="E146" s="167">
        <f>(E130+E135+E139+E143)*2</f>
        <v>31.98</v>
      </c>
      <c r="F146" s="163" t="s">
        <v>117</v>
      </c>
      <c r="G146" s="164" t="s">
        <v>171</v>
      </c>
      <c r="H146" s="164" t="s">
        <v>298</v>
      </c>
      <c r="I146" s="165" t="s">
        <v>356</v>
      </c>
      <c r="J146" s="376"/>
      <c r="K146" s="283"/>
    </row>
    <row r="147" spans="1:11" ht="37.5" customHeight="1">
      <c r="A147" s="274">
        <v>144</v>
      </c>
      <c r="B147" s="421">
        <v>41455</v>
      </c>
      <c r="C147" s="422" t="s">
        <v>435</v>
      </c>
      <c r="D147" s="426" t="s">
        <v>407</v>
      </c>
      <c r="E147" s="442">
        <v>4.4</v>
      </c>
      <c r="F147" s="424" t="s">
        <v>23</v>
      </c>
      <c r="G147" s="425" t="s">
        <v>97</v>
      </c>
      <c r="H147" s="425" t="s">
        <v>298</v>
      </c>
      <c r="I147" s="455" t="s">
        <v>534</v>
      </c>
      <c r="J147" s="428"/>
      <c r="K147" s="282"/>
    </row>
    <row r="148" spans="1:11" ht="37.5" customHeight="1">
      <c r="A148" s="274">
        <v>145</v>
      </c>
      <c r="B148" s="231">
        <v>41473</v>
      </c>
      <c r="C148" s="164" t="s">
        <v>690</v>
      </c>
      <c r="D148" s="166" t="s">
        <v>239</v>
      </c>
      <c r="E148" s="167">
        <v>500</v>
      </c>
      <c r="F148" s="163" t="s">
        <v>115</v>
      </c>
      <c r="G148" s="164" t="s">
        <v>0</v>
      </c>
      <c r="H148" s="164" t="s">
        <v>298</v>
      </c>
      <c r="I148" s="165" t="s">
        <v>356</v>
      </c>
      <c r="J148" s="484"/>
      <c r="K148" s="282"/>
    </row>
    <row r="149" spans="1:11" ht="37.5" customHeight="1">
      <c r="A149" s="274">
        <v>146</v>
      </c>
      <c r="B149" s="295">
        <v>41486</v>
      </c>
      <c r="C149" s="292" t="s">
        <v>691</v>
      </c>
      <c r="D149" s="268" t="s">
        <v>455</v>
      </c>
      <c r="E149" s="269">
        <v>324.03</v>
      </c>
      <c r="F149" s="294" t="s">
        <v>115</v>
      </c>
      <c r="G149" s="292" t="s">
        <v>0</v>
      </c>
      <c r="H149" s="292" t="s">
        <v>298</v>
      </c>
      <c r="I149" s="165" t="s">
        <v>356</v>
      </c>
      <c r="J149" s="489"/>
      <c r="K149" s="439"/>
    </row>
    <row r="150" spans="1:11" ht="37.5" customHeight="1">
      <c r="A150" s="274">
        <v>147</v>
      </c>
      <c r="B150" s="284">
        <v>41486</v>
      </c>
      <c r="C150" s="164" t="s">
        <v>692</v>
      </c>
      <c r="D150" s="166" t="s">
        <v>455</v>
      </c>
      <c r="E150" s="167">
        <v>181.01</v>
      </c>
      <c r="F150" s="163" t="s">
        <v>116</v>
      </c>
      <c r="G150" s="164" t="s">
        <v>44</v>
      </c>
      <c r="H150" s="164" t="s">
        <v>298</v>
      </c>
      <c r="I150" s="165" t="s">
        <v>356</v>
      </c>
      <c r="J150" s="376"/>
      <c r="K150" s="283"/>
    </row>
    <row r="151" spans="1:11" ht="37.5" customHeight="1">
      <c r="A151" s="274">
        <v>148</v>
      </c>
      <c r="B151" s="231">
        <v>41486</v>
      </c>
      <c r="C151" s="164" t="s">
        <v>693</v>
      </c>
      <c r="D151" s="166" t="s">
        <v>455</v>
      </c>
      <c r="E151" s="167">
        <v>3.03</v>
      </c>
      <c r="F151" s="163" t="s">
        <v>117</v>
      </c>
      <c r="G151" s="164" t="s">
        <v>171</v>
      </c>
      <c r="H151" s="164" t="s">
        <v>298</v>
      </c>
      <c r="I151" s="165" t="s">
        <v>356</v>
      </c>
      <c r="J151" s="376"/>
      <c r="K151" s="283"/>
    </row>
    <row r="152" spans="1:11" ht="37.5" customHeight="1">
      <c r="A152" s="274">
        <v>149</v>
      </c>
      <c r="B152" s="231">
        <v>41486</v>
      </c>
      <c r="C152" s="164" t="s">
        <v>694</v>
      </c>
      <c r="D152" s="166" t="s">
        <v>455</v>
      </c>
      <c r="E152" s="167">
        <v>0.91</v>
      </c>
      <c r="F152" s="163" t="s">
        <v>27</v>
      </c>
      <c r="G152" s="164" t="s">
        <v>347</v>
      </c>
      <c r="H152" s="164" t="s">
        <v>298</v>
      </c>
      <c r="I152" s="165" t="s">
        <v>356</v>
      </c>
      <c r="J152" s="484">
        <f>E149+E150+E151+E152</f>
        <v>508.97999999999996</v>
      </c>
      <c r="K152" s="282"/>
    </row>
    <row r="153" spans="1:11" ht="37.5" customHeight="1">
      <c r="A153" s="274">
        <v>150</v>
      </c>
      <c r="B153" s="295">
        <v>41486</v>
      </c>
      <c r="C153" s="292" t="s">
        <v>691</v>
      </c>
      <c r="D153" s="268" t="s">
        <v>492</v>
      </c>
      <c r="E153" s="269">
        <v>137.57</v>
      </c>
      <c r="F153" s="294" t="s">
        <v>115</v>
      </c>
      <c r="G153" s="292" t="s">
        <v>0</v>
      </c>
      <c r="H153" s="292" t="s">
        <v>298</v>
      </c>
      <c r="I153" s="165" t="s">
        <v>356</v>
      </c>
      <c r="J153" s="489"/>
      <c r="K153" s="439"/>
    </row>
    <row r="154" spans="1:11" ht="37.5" customHeight="1">
      <c r="A154" s="274">
        <v>151</v>
      </c>
      <c r="B154" s="284">
        <v>41486</v>
      </c>
      <c r="C154" s="164" t="s">
        <v>692</v>
      </c>
      <c r="D154" s="166" t="s">
        <v>492</v>
      </c>
      <c r="E154" s="167">
        <v>61.08</v>
      </c>
      <c r="F154" s="163" t="s">
        <v>116</v>
      </c>
      <c r="G154" s="164" t="s">
        <v>44</v>
      </c>
      <c r="H154" s="164" t="s">
        <v>298</v>
      </c>
      <c r="I154" s="165" t="s">
        <v>356</v>
      </c>
      <c r="J154" s="376"/>
      <c r="K154" s="283"/>
    </row>
    <row r="155" spans="1:11" ht="37.5" customHeight="1">
      <c r="A155" s="274">
        <v>152</v>
      </c>
      <c r="B155" s="231">
        <v>41486</v>
      </c>
      <c r="C155" s="164" t="s">
        <v>693</v>
      </c>
      <c r="D155" s="166" t="s">
        <v>492</v>
      </c>
      <c r="E155" s="167">
        <v>2.06</v>
      </c>
      <c r="F155" s="163" t="s">
        <v>117</v>
      </c>
      <c r="G155" s="164" t="s">
        <v>171</v>
      </c>
      <c r="H155" s="164" t="s">
        <v>298</v>
      </c>
      <c r="I155" s="165" t="s">
        <v>356</v>
      </c>
      <c r="J155" s="376"/>
      <c r="K155" s="283"/>
    </row>
    <row r="156" spans="1:11" ht="37.5" customHeight="1">
      <c r="A156" s="274">
        <v>153</v>
      </c>
      <c r="B156" s="231">
        <v>41486</v>
      </c>
      <c r="C156" s="164" t="s">
        <v>694</v>
      </c>
      <c r="D156" s="166" t="s">
        <v>492</v>
      </c>
      <c r="E156" s="167">
        <v>0.86</v>
      </c>
      <c r="F156" s="163" t="s">
        <v>27</v>
      </c>
      <c r="G156" s="164" t="s">
        <v>347</v>
      </c>
      <c r="H156" s="164" t="s">
        <v>298</v>
      </c>
      <c r="I156" s="165" t="s">
        <v>356</v>
      </c>
      <c r="J156" s="484">
        <f>E153+E154+E155+E156</f>
        <v>201.57</v>
      </c>
      <c r="K156" s="282"/>
    </row>
    <row r="157" spans="1:11" ht="37.5" customHeight="1">
      <c r="A157" s="274">
        <v>154</v>
      </c>
      <c r="B157" s="295">
        <v>41486</v>
      </c>
      <c r="C157" s="292" t="s">
        <v>691</v>
      </c>
      <c r="D157" s="268" t="s">
        <v>365</v>
      </c>
      <c r="E157" s="269">
        <v>196.44</v>
      </c>
      <c r="F157" s="294" t="s">
        <v>115</v>
      </c>
      <c r="G157" s="292" t="s">
        <v>0</v>
      </c>
      <c r="H157" s="292" t="s">
        <v>298</v>
      </c>
      <c r="I157" s="165" t="s">
        <v>356</v>
      </c>
      <c r="J157" s="489"/>
      <c r="K157" s="439"/>
    </row>
    <row r="158" spans="1:11" ht="37.5" customHeight="1">
      <c r="A158" s="274">
        <v>155</v>
      </c>
      <c r="B158" s="284">
        <v>41486</v>
      </c>
      <c r="C158" s="164" t="s">
        <v>692</v>
      </c>
      <c r="D158" s="166" t="s">
        <v>365</v>
      </c>
      <c r="E158" s="167">
        <v>147.47</v>
      </c>
      <c r="F158" s="163" t="s">
        <v>116</v>
      </c>
      <c r="G158" s="164" t="s">
        <v>44</v>
      </c>
      <c r="H158" s="164" t="s">
        <v>298</v>
      </c>
      <c r="I158" s="165" t="s">
        <v>356</v>
      </c>
      <c r="J158" s="376"/>
      <c r="K158" s="283"/>
    </row>
    <row r="159" spans="1:11" ht="37.5" customHeight="1">
      <c r="A159" s="274">
        <v>156</v>
      </c>
      <c r="B159" s="231">
        <v>41486</v>
      </c>
      <c r="C159" s="164" t="s">
        <v>693</v>
      </c>
      <c r="D159" s="166" t="s">
        <v>365</v>
      </c>
      <c r="E159" s="167">
        <v>2.47</v>
      </c>
      <c r="F159" s="163" t="s">
        <v>117</v>
      </c>
      <c r="G159" s="164" t="s">
        <v>171</v>
      </c>
      <c r="H159" s="164" t="s">
        <v>298</v>
      </c>
      <c r="I159" s="165" t="s">
        <v>356</v>
      </c>
      <c r="J159" s="376"/>
      <c r="K159" s="283"/>
    </row>
    <row r="160" spans="1:11" ht="37.5" customHeight="1">
      <c r="A160" s="274">
        <v>157</v>
      </c>
      <c r="B160" s="231">
        <v>41486</v>
      </c>
      <c r="C160" s="164" t="s">
        <v>694</v>
      </c>
      <c r="D160" s="166" t="s">
        <v>365</v>
      </c>
      <c r="E160" s="167">
        <v>0.36</v>
      </c>
      <c r="F160" s="163" t="s">
        <v>27</v>
      </c>
      <c r="G160" s="164" t="s">
        <v>347</v>
      </c>
      <c r="H160" s="164" t="s">
        <v>298</v>
      </c>
      <c r="I160" s="165" t="s">
        <v>356</v>
      </c>
      <c r="J160" s="484">
        <f>E157+E158+E159+E160</f>
        <v>346.74</v>
      </c>
      <c r="K160" s="282"/>
    </row>
    <row r="161" spans="1:11" ht="37.5" customHeight="1">
      <c r="A161" s="274">
        <v>158</v>
      </c>
      <c r="B161" s="295">
        <v>41486</v>
      </c>
      <c r="C161" s="292" t="s">
        <v>695</v>
      </c>
      <c r="D161" s="268" t="s">
        <v>286</v>
      </c>
      <c r="E161" s="269">
        <f>(E150+E154+E158)*2</f>
        <v>779.1199999999999</v>
      </c>
      <c r="F161" s="294" t="s">
        <v>116</v>
      </c>
      <c r="G161" s="292" t="s">
        <v>44</v>
      </c>
      <c r="H161" s="292" t="s">
        <v>298</v>
      </c>
      <c r="I161" s="165" t="s">
        <v>356</v>
      </c>
      <c r="J161" s="489"/>
      <c r="K161" s="439"/>
    </row>
    <row r="162" spans="1:11" ht="37.5" customHeight="1">
      <c r="A162" s="274">
        <v>159</v>
      </c>
      <c r="B162" s="284">
        <v>41486</v>
      </c>
      <c r="C162" s="164" t="s">
        <v>696</v>
      </c>
      <c r="D162" s="166" t="s">
        <v>286</v>
      </c>
      <c r="E162" s="167">
        <f>(E151+E155+E159)*2</f>
        <v>15.120000000000001</v>
      </c>
      <c r="F162" s="163" t="s">
        <v>117</v>
      </c>
      <c r="G162" s="164" t="s">
        <v>171</v>
      </c>
      <c r="H162" s="164" t="s">
        <v>298</v>
      </c>
      <c r="I162" s="165" t="s">
        <v>356</v>
      </c>
      <c r="J162" s="376"/>
      <c r="K162" s="283"/>
    </row>
    <row r="163" spans="1:11" ht="37.5" customHeight="1">
      <c r="A163" s="274">
        <v>160</v>
      </c>
      <c r="B163" s="421">
        <v>41488</v>
      </c>
      <c r="C163" s="422" t="s">
        <v>436</v>
      </c>
      <c r="D163" s="426" t="s">
        <v>339</v>
      </c>
      <c r="E163" s="442">
        <v>124568</v>
      </c>
      <c r="F163" s="424" t="s">
        <v>38</v>
      </c>
      <c r="G163" s="425" t="s">
        <v>183</v>
      </c>
      <c r="H163" s="425" t="s">
        <v>298</v>
      </c>
      <c r="I163" s="438" t="s">
        <v>340</v>
      </c>
      <c r="J163" s="376"/>
      <c r="K163" s="283"/>
    </row>
    <row r="164" spans="1:11" ht="37.5" customHeight="1">
      <c r="A164" s="274">
        <v>161</v>
      </c>
      <c r="B164" s="421">
        <v>41492</v>
      </c>
      <c r="C164" s="422" t="s">
        <v>437</v>
      </c>
      <c r="D164" s="426" t="s">
        <v>438</v>
      </c>
      <c r="E164" s="442">
        <v>10000</v>
      </c>
      <c r="F164" s="443" t="s">
        <v>21</v>
      </c>
      <c r="G164" s="426" t="s">
        <v>191</v>
      </c>
      <c r="H164" s="422" t="s">
        <v>298</v>
      </c>
      <c r="I164" s="438" t="s">
        <v>439</v>
      </c>
      <c r="J164" s="428"/>
      <c r="K164" s="282"/>
    </row>
    <row r="165" spans="1:11" ht="37.5" customHeight="1">
      <c r="A165" s="274">
        <v>162</v>
      </c>
      <c r="B165" s="434">
        <v>41492</v>
      </c>
      <c r="C165" s="435" t="s">
        <v>437</v>
      </c>
      <c r="D165" s="444" t="s">
        <v>438</v>
      </c>
      <c r="E165" s="445">
        <v>2100</v>
      </c>
      <c r="F165" s="436" t="s">
        <v>26</v>
      </c>
      <c r="G165" s="437" t="s">
        <v>100</v>
      </c>
      <c r="H165" s="437" t="s">
        <v>298</v>
      </c>
      <c r="I165" s="482" t="s">
        <v>779</v>
      </c>
      <c r="J165" s="489"/>
      <c r="K165" s="440"/>
    </row>
    <row r="166" spans="1:11" ht="37.5" customHeight="1">
      <c r="A166" s="274">
        <v>163</v>
      </c>
      <c r="B166" s="231">
        <v>41514</v>
      </c>
      <c r="C166" s="164" t="s">
        <v>697</v>
      </c>
      <c r="D166" s="166" t="s">
        <v>301</v>
      </c>
      <c r="E166" s="167">
        <v>104</v>
      </c>
      <c r="F166" s="163" t="s">
        <v>115</v>
      </c>
      <c r="G166" s="164" t="s">
        <v>0</v>
      </c>
      <c r="H166" s="164" t="s">
        <v>298</v>
      </c>
      <c r="I166" s="165" t="s">
        <v>356</v>
      </c>
      <c r="J166" s="376"/>
      <c r="K166" s="283"/>
    </row>
    <row r="167" spans="1:11" ht="37.5" customHeight="1">
      <c r="A167" s="274">
        <v>164</v>
      </c>
      <c r="B167" s="493">
        <v>41514</v>
      </c>
      <c r="C167" s="494" t="s">
        <v>831</v>
      </c>
      <c r="D167" s="494"/>
      <c r="E167" s="495">
        <v>50</v>
      </c>
      <c r="F167" s="464" t="s">
        <v>27</v>
      </c>
      <c r="G167" s="462" t="s">
        <v>101</v>
      </c>
      <c r="H167" s="462" t="s">
        <v>298</v>
      </c>
      <c r="I167" s="465" t="s">
        <v>834</v>
      </c>
      <c r="J167" s="466"/>
      <c r="K167" s="467"/>
    </row>
    <row r="168" spans="1:11" ht="37.5" customHeight="1">
      <c r="A168" s="274">
        <v>165</v>
      </c>
      <c r="B168" s="231">
        <v>41519</v>
      </c>
      <c r="C168" s="164" t="s">
        <v>698</v>
      </c>
      <c r="D168" s="166" t="s">
        <v>354</v>
      </c>
      <c r="E168" s="167">
        <v>1092.35</v>
      </c>
      <c r="F168" s="163" t="s">
        <v>115</v>
      </c>
      <c r="G168" s="164" t="s">
        <v>0</v>
      </c>
      <c r="H168" s="164" t="s">
        <v>298</v>
      </c>
      <c r="I168" s="165" t="s">
        <v>356</v>
      </c>
      <c r="J168" s="484"/>
      <c r="K168" s="282"/>
    </row>
    <row r="169" spans="1:11" ht="37.5" customHeight="1">
      <c r="A169" s="274">
        <v>166</v>
      </c>
      <c r="B169" s="231">
        <v>41519</v>
      </c>
      <c r="C169" s="292" t="s">
        <v>699</v>
      </c>
      <c r="D169" s="268" t="s">
        <v>354</v>
      </c>
      <c r="E169" s="269">
        <v>450.27</v>
      </c>
      <c r="F169" s="294" t="s">
        <v>116</v>
      </c>
      <c r="G169" s="292" t="s">
        <v>44</v>
      </c>
      <c r="H169" s="292" t="s">
        <v>298</v>
      </c>
      <c r="I169" s="165" t="s">
        <v>356</v>
      </c>
      <c r="J169" s="489"/>
      <c r="K169" s="439"/>
    </row>
    <row r="170" spans="1:11" ht="37.5" customHeight="1">
      <c r="A170" s="274">
        <v>167</v>
      </c>
      <c r="B170" s="295">
        <v>41519</v>
      </c>
      <c r="C170" s="292" t="s">
        <v>700</v>
      </c>
      <c r="D170" s="268" t="s">
        <v>354</v>
      </c>
      <c r="E170" s="269">
        <v>6.56</v>
      </c>
      <c r="F170" s="163" t="s">
        <v>117</v>
      </c>
      <c r="G170" s="164" t="s">
        <v>171</v>
      </c>
      <c r="H170" s="292" t="s">
        <v>298</v>
      </c>
      <c r="I170" s="165" t="s">
        <v>356</v>
      </c>
      <c r="J170" s="490"/>
      <c r="K170" s="429"/>
    </row>
    <row r="171" spans="1:11" ht="37.5" customHeight="1">
      <c r="A171" s="274">
        <v>168</v>
      </c>
      <c r="B171" s="284">
        <v>41519</v>
      </c>
      <c r="C171" s="164" t="s">
        <v>701</v>
      </c>
      <c r="D171" s="166" t="s">
        <v>354</v>
      </c>
      <c r="E171" s="167">
        <v>0.94</v>
      </c>
      <c r="F171" s="163" t="s">
        <v>27</v>
      </c>
      <c r="G171" s="164" t="s">
        <v>347</v>
      </c>
      <c r="H171" s="164" t="s">
        <v>298</v>
      </c>
      <c r="I171" s="165" t="s">
        <v>356</v>
      </c>
      <c r="J171" s="376"/>
      <c r="K171" s="283"/>
    </row>
    <row r="172" spans="1:11" ht="37.5" customHeight="1">
      <c r="A172" s="274">
        <v>169</v>
      </c>
      <c r="B172" s="231">
        <v>41519</v>
      </c>
      <c r="C172" s="164" t="s">
        <v>702</v>
      </c>
      <c r="D172" s="166" t="s">
        <v>354</v>
      </c>
      <c r="E172" s="167">
        <v>22.98</v>
      </c>
      <c r="F172" s="163" t="s">
        <v>115</v>
      </c>
      <c r="G172" s="164" t="s">
        <v>0</v>
      </c>
      <c r="H172" s="164" t="s">
        <v>298</v>
      </c>
      <c r="I172" s="165" t="s">
        <v>356</v>
      </c>
      <c r="J172" s="484">
        <f>E168+E169+E170+E171+E172</f>
        <v>1573.1</v>
      </c>
      <c r="K172" s="282"/>
    </row>
    <row r="173" spans="1:11" ht="37.5" customHeight="1">
      <c r="A173" s="274">
        <v>170</v>
      </c>
      <c r="B173" s="231">
        <v>41519</v>
      </c>
      <c r="C173" s="164" t="s">
        <v>698</v>
      </c>
      <c r="D173" s="166" t="s">
        <v>455</v>
      </c>
      <c r="E173" s="167">
        <v>323.7</v>
      </c>
      <c r="F173" s="163" t="s">
        <v>115</v>
      </c>
      <c r="G173" s="164" t="s">
        <v>0</v>
      </c>
      <c r="H173" s="164" t="s">
        <v>298</v>
      </c>
      <c r="I173" s="165" t="s">
        <v>356</v>
      </c>
      <c r="J173" s="428"/>
      <c r="K173" s="282"/>
    </row>
    <row r="174" spans="1:11" ht="37.5" customHeight="1">
      <c r="A174" s="274">
        <v>171</v>
      </c>
      <c r="B174" s="295">
        <v>41519</v>
      </c>
      <c r="C174" s="292" t="s">
        <v>699</v>
      </c>
      <c r="D174" s="268" t="s">
        <v>455</v>
      </c>
      <c r="E174" s="269">
        <v>180.83</v>
      </c>
      <c r="F174" s="294" t="s">
        <v>116</v>
      </c>
      <c r="G174" s="292" t="s">
        <v>44</v>
      </c>
      <c r="H174" s="292" t="s">
        <v>298</v>
      </c>
      <c r="I174" s="165" t="s">
        <v>356</v>
      </c>
      <c r="J174" s="490"/>
      <c r="K174" s="429"/>
    </row>
    <row r="175" spans="1:11" ht="37.5" customHeight="1">
      <c r="A175" s="274">
        <v>172</v>
      </c>
      <c r="B175" s="284">
        <v>41519</v>
      </c>
      <c r="C175" s="164" t="s">
        <v>700</v>
      </c>
      <c r="D175" s="166" t="s">
        <v>455</v>
      </c>
      <c r="E175" s="167">
        <v>3.03</v>
      </c>
      <c r="F175" s="163" t="s">
        <v>117</v>
      </c>
      <c r="G175" s="164" t="s">
        <v>171</v>
      </c>
      <c r="H175" s="164" t="s">
        <v>298</v>
      </c>
      <c r="I175" s="165" t="s">
        <v>356</v>
      </c>
      <c r="J175" s="376"/>
      <c r="K175" s="283"/>
    </row>
    <row r="176" spans="1:11" ht="37.5" customHeight="1">
      <c r="A176" s="274">
        <v>173</v>
      </c>
      <c r="B176" s="231">
        <v>41519</v>
      </c>
      <c r="C176" s="164" t="s">
        <v>701</v>
      </c>
      <c r="D176" s="166" t="s">
        <v>455</v>
      </c>
      <c r="E176" s="167">
        <v>0.31</v>
      </c>
      <c r="F176" s="163" t="s">
        <v>27</v>
      </c>
      <c r="G176" s="164" t="s">
        <v>347</v>
      </c>
      <c r="H176" s="164" t="s">
        <v>298</v>
      </c>
      <c r="I176" s="165" t="s">
        <v>356</v>
      </c>
      <c r="J176" s="484">
        <f>E173+E174+E175+E176</f>
        <v>507.86999999999995</v>
      </c>
      <c r="K176" s="282"/>
    </row>
    <row r="177" spans="1:11" ht="37.5" customHeight="1">
      <c r="A177" s="274">
        <v>174</v>
      </c>
      <c r="B177" s="231">
        <v>41519</v>
      </c>
      <c r="C177" s="164" t="s">
        <v>698</v>
      </c>
      <c r="D177" s="166" t="s">
        <v>352</v>
      </c>
      <c r="E177" s="167">
        <v>208.93</v>
      </c>
      <c r="F177" s="163" t="s">
        <v>115</v>
      </c>
      <c r="G177" s="164" t="s">
        <v>0</v>
      </c>
      <c r="H177" s="164" t="s">
        <v>298</v>
      </c>
      <c r="I177" s="165" t="s">
        <v>356</v>
      </c>
      <c r="J177" s="428"/>
      <c r="K177" s="282"/>
    </row>
    <row r="178" spans="1:11" ht="37.5" customHeight="1">
      <c r="A178" s="274">
        <v>175</v>
      </c>
      <c r="B178" s="295">
        <v>41519</v>
      </c>
      <c r="C178" s="292" t="s">
        <v>699</v>
      </c>
      <c r="D178" s="268" t="s">
        <v>352</v>
      </c>
      <c r="E178" s="269">
        <v>92.86</v>
      </c>
      <c r="F178" s="294" t="s">
        <v>116</v>
      </c>
      <c r="G178" s="292" t="s">
        <v>44</v>
      </c>
      <c r="H178" s="292" t="s">
        <v>298</v>
      </c>
      <c r="I178" s="165" t="s">
        <v>356</v>
      </c>
      <c r="J178" s="490"/>
      <c r="K178" s="429"/>
    </row>
    <row r="179" spans="1:11" ht="37.5" customHeight="1">
      <c r="A179" s="274">
        <v>176</v>
      </c>
      <c r="B179" s="284">
        <v>41519</v>
      </c>
      <c r="C179" s="164" t="s">
        <v>700</v>
      </c>
      <c r="D179" s="166" t="s">
        <v>352</v>
      </c>
      <c r="E179" s="167">
        <v>4.13</v>
      </c>
      <c r="F179" s="163" t="s">
        <v>117</v>
      </c>
      <c r="G179" s="164" t="s">
        <v>171</v>
      </c>
      <c r="H179" s="164" t="s">
        <v>298</v>
      </c>
      <c r="I179" s="165" t="s">
        <v>356</v>
      </c>
      <c r="J179" s="376"/>
      <c r="K179" s="283"/>
    </row>
    <row r="180" spans="1:11" ht="37.5" customHeight="1">
      <c r="A180" s="274">
        <v>177</v>
      </c>
      <c r="B180" s="231">
        <v>41519</v>
      </c>
      <c r="C180" s="164" t="s">
        <v>701</v>
      </c>
      <c r="D180" s="166" t="s">
        <v>352</v>
      </c>
      <c r="E180" s="167">
        <v>0.17</v>
      </c>
      <c r="F180" s="163" t="s">
        <v>27</v>
      </c>
      <c r="G180" s="164" t="s">
        <v>347</v>
      </c>
      <c r="H180" s="164" t="s">
        <v>298</v>
      </c>
      <c r="I180" s="165" t="s">
        <v>356</v>
      </c>
      <c r="J180" s="484">
        <f>E177+E178+E179+E180</f>
        <v>306.09000000000003</v>
      </c>
      <c r="K180" s="282"/>
    </row>
    <row r="181" spans="1:11" ht="37.5" customHeight="1">
      <c r="A181" s="274">
        <v>178</v>
      </c>
      <c r="B181" s="231">
        <v>41519</v>
      </c>
      <c r="C181" s="164" t="s">
        <v>698</v>
      </c>
      <c r="D181" s="166" t="s">
        <v>365</v>
      </c>
      <c r="E181" s="167">
        <v>196.44</v>
      </c>
      <c r="F181" s="163" t="s">
        <v>115</v>
      </c>
      <c r="G181" s="164" t="s">
        <v>0</v>
      </c>
      <c r="H181" s="164" t="s">
        <v>298</v>
      </c>
      <c r="I181" s="165" t="s">
        <v>356</v>
      </c>
      <c r="J181" s="428"/>
      <c r="K181" s="282"/>
    </row>
    <row r="182" spans="1:11" ht="37.5" customHeight="1">
      <c r="A182" s="274">
        <v>179</v>
      </c>
      <c r="B182" s="295">
        <v>41519</v>
      </c>
      <c r="C182" s="292" t="s">
        <v>699</v>
      </c>
      <c r="D182" s="268" t="s">
        <v>365</v>
      </c>
      <c r="E182" s="269">
        <v>147.47</v>
      </c>
      <c r="F182" s="294" t="s">
        <v>116</v>
      </c>
      <c r="G182" s="292" t="s">
        <v>44</v>
      </c>
      <c r="H182" s="292" t="s">
        <v>298</v>
      </c>
      <c r="I182" s="165" t="s">
        <v>356</v>
      </c>
      <c r="J182" s="490"/>
      <c r="K182" s="429"/>
    </row>
    <row r="183" spans="1:11" ht="37.5" customHeight="1">
      <c r="A183" s="274">
        <v>180</v>
      </c>
      <c r="B183" s="284">
        <v>41519</v>
      </c>
      <c r="C183" s="164" t="s">
        <v>700</v>
      </c>
      <c r="D183" s="166" t="s">
        <v>365</v>
      </c>
      <c r="E183" s="167">
        <v>2.47</v>
      </c>
      <c r="F183" s="163" t="s">
        <v>117</v>
      </c>
      <c r="G183" s="164" t="s">
        <v>171</v>
      </c>
      <c r="H183" s="164" t="s">
        <v>298</v>
      </c>
      <c r="I183" s="165" t="s">
        <v>356</v>
      </c>
      <c r="J183" s="376"/>
      <c r="K183" s="283"/>
    </row>
    <row r="184" spans="1:11" ht="37.5" customHeight="1">
      <c r="A184" s="274">
        <v>181</v>
      </c>
      <c r="B184" s="231">
        <v>41519</v>
      </c>
      <c r="C184" s="164" t="s">
        <v>701</v>
      </c>
      <c r="D184" s="166" t="s">
        <v>365</v>
      </c>
      <c r="E184" s="167">
        <v>0.38</v>
      </c>
      <c r="F184" s="163" t="s">
        <v>27</v>
      </c>
      <c r="G184" s="164" t="s">
        <v>347</v>
      </c>
      <c r="H184" s="164" t="s">
        <v>298</v>
      </c>
      <c r="I184" s="165" t="s">
        <v>356</v>
      </c>
      <c r="J184" s="484">
        <f>E181+E182+E183+E184</f>
        <v>346.76</v>
      </c>
      <c r="K184" s="282"/>
    </row>
    <row r="185" spans="1:11" ht="37.5" customHeight="1">
      <c r="A185" s="274">
        <v>182</v>
      </c>
      <c r="B185" s="231">
        <v>41519</v>
      </c>
      <c r="C185" s="164" t="s">
        <v>703</v>
      </c>
      <c r="D185" s="166" t="s">
        <v>286</v>
      </c>
      <c r="E185" s="167">
        <f>(E169+E174+E178+E182)*2</f>
        <v>1742.8600000000001</v>
      </c>
      <c r="F185" s="163" t="s">
        <v>116</v>
      </c>
      <c r="G185" s="164" t="s">
        <v>44</v>
      </c>
      <c r="H185" s="164" t="s">
        <v>298</v>
      </c>
      <c r="I185" s="165" t="s">
        <v>356</v>
      </c>
      <c r="J185" s="428"/>
      <c r="K185" s="282"/>
    </row>
    <row r="186" spans="1:11" ht="37.5" customHeight="1">
      <c r="A186" s="274">
        <v>183</v>
      </c>
      <c r="B186" s="295">
        <v>41519</v>
      </c>
      <c r="C186" s="292" t="s">
        <v>704</v>
      </c>
      <c r="D186" s="268" t="s">
        <v>286</v>
      </c>
      <c r="E186" s="269">
        <f>(E170+E175+E179+E183)*2</f>
        <v>32.379999999999995</v>
      </c>
      <c r="F186" s="294" t="s">
        <v>117</v>
      </c>
      <c r="G186" s="292" t="s">
        <v>171</v>
      </c>
      <c r="H186" s="292" t="s">
        <v>298</v>
      </c>
      <c r="I186" s="165" t="s">
        <v>356</v>
      </c>
      <c r="J186" s="490"/>
      <c r="K186" s="429"/>
    </row>
    <row r="187" spans="1:11" ht="37.5" customHeight="1">
      <c r="A187" s="274">
        <v>184</v>
      </c>
      <c r="B187" s="433">
        <v>41529</v>
      </c>
      <c r="C187" s="422" t="s">
        <v>440</v>
      </c>
      <c r="D187" s="426" t="s">
        <v>404</v>
      </c>
      <c r="E187" s="442">
        <v>9000</v>
      </c>
      <c r="F187" s="443" t="s">
        <v>21</v>
      </c>
      <c r="G187" s="426" t="s">
        <v>191</v>
      </c>
      <c r="H187" s="422" t="s">
        <v>298</v>
      </c>
      <c r="I187" s="438" t="s">
        <v>441</v>
      </c>
      <c r="J187" s="428"/>
      <c r="K187" s="282"/>
    </row>
    <row r="188" spans="1:11" ht="37.5" customHeight="1">
      <c r="A188" s="274">
        <v>185</v>
      </c>
      <c r="B188" s="421">
        <v>41529</v>
      </c>
      <c r="C188" s="422" t="s">
        <v>440</v>
      </c>
      <c r="D188" s="426" t="s">
        <v>404</v>
      </c>
      <c r="E188" s="442">
        <v>1890</v>
      </c>
      <c r="F188" s="424" t="s">
        <v>26</v>
      </c>
      <c r="G188" s="425" t="s">
        <v>100</v>
      </c>
      <c r="H188" s="425" t="s">
        <v>298</v>
      </c>
      <c r="I188" s="455" t="s">
        <v>779</v>
      </c>
      <c r="J188" s="428"/>
      <c r="K188" s="282"/>
    </row>
    <row r="189" spans="1:11" ht="37.5" customHeight="1">
      <c r="A189" s="274">
        <v>186</v>
      </c>
      <c r="B189" s="231">
        <v>41547</v>
      </c>
      <c r="C189" s="422" t="s">
        <v>435</v>
      </c>
      <c r="D189" s="426" t="s">
        <v>407</v>
      </c>
      <c r="E189" s="442">
        <v>3.84</v>
      </c>
      <c r="F189" s="424" t="s">
        <v>23</v>
      </c>
      <c r="G189" s="425" t="s">
        <v>97</v>
      </c>
      <c r="H189" s="425" t="s">
        <v>298</v>
      </c>
      <c r="I189" s="165" t="s">
        <v>534</v>
      </c>
      <c r="J189" s="376"/>
      <c r="K189" s="283"/>
    </row>
    <row r="190" spans="1:11" ht="37.5" customHeight="1">
      <c r="A190" s="274">
        <v>187</v>
      </c>
      <c r="B190" s="231">
        <v>41551</v>
      </c>
      <c r="C190" s="164" t="s">
        <v>705</v>
      </c>
      <c r="D190" s="166" t="s">
        <v>354</v>
      </c>
      <c r="E190" s="167">
        <v>298.02</v>
      </c>
      <c r="F190" s="163" t="s">
        <v>27</v>
      </c>
      <c r="G190" s="164" t="s">
        <v>347</v>
      </c>
      <c r="H190" s="164" t="s">
        <v>298</v>
      </c>
      <c r="I190" s="165" t="s">
        <v>356</v>
      </c>
      <c r="J190" s="376"/>
      <c r="K190" s="283"/>
    </row>
    <row r="191" spans="1:11" ht="37.5" customHeight="1">
      <c r="A191" s="274">
        <v>188</v>
      </c>
      <c r="B191" s="295">
        <v>41551</v>
      </c>
      <c r="C191" s="292" t="s">
        <v>706</v>
      </c>
      <c r="D191" s="268" t="s">
        <v>354</v>
      </c>
      <c r="E191" s="269">
        <v>7.62</v>
      </c>
      <c r="F191" s="294" t="s">
        <v>117</v>
      </c>
      <c r="G191" s="292" t="s">
        <v>171</v>
      </c>
      <c r="H191" s="292" t="s">
        <v>298</v>
      </c>
      <c r="I191" s="165" t="s">
        <v>356</v>
      </c>
      <c r="J191" s="491"/>
      <c r="K191" s="439"/>
    </row>
    <row r="192" spans="1:11" ht="37.5" customHeight="1">
      <c r="A192" s="274">
        <v>189</v>
      </c>
      <c r="B192" s="284">
        <v>41551</v>
      </c>
      <c r="C192" s="164" t="s">
        <v>707</v>
      </c>
      <c r="D192" s="166" t="s">
        <v>354</v>
      </c>
      <c r="E192" s="167">
        <v>0.16</v>
      </c>
      <c r="F192" s="163" t="s">
        <v>27</v>
      </c>
      <c r="G192" s="164" t="s">
        <v>347</v>
      </c>
      <c r="H192" s="164" t="s">
        <v>298</v>
      </c>
      <c r="I192" s="165" t="s">
        <v>356</v>
      </c>
      <c r="J192" s="428"/>
      <c r="K192" s="282"/>
    </row>
    <row r="193" spans="1:11" ht="37.5" customHeight="1">
      <c r="A193" s="274">
        <v>190</v>
      </c>
      <c r="B193" s="231">
        <v>41551</v>
      </c>
      <c r="C193" s="164" t="s">
        <v>708</v>
      </c>
      <c r="D193" s="166" t="s">
        <v>354</v>
      </c>
      <c r="E193" s="167">
        <f>68.94</f>
        <v>68.94</v>
      </c>
      <c r="F193" s="163" t="s">
        <v>115</v>
      </c>
      <c r="G193" s="164" t="s">
        <v>0</v>
      </c>
      <c r="H193" s="164" t="s">
        <v>298</v>
      </c>
      <c r="I193" s="165" t="s">
        <v>356</v>
      </c>
      <c r="J193" s="376">
        <f>E190+E191+E192+E193</f>
        <v>374.74</v>
      </c>
      <c r="K193" s="283"/>
    </row>
    <row r="194" spans="1:11" ht="37.5" customHeight="1">
      <c r="A194" s="274">
        <v>191</v>
      </c>
      <c r="B194" s="231">
        <v>41551</v>
      </c>
      <c r="C194" s="164" t="s">
        <v>709</v>
      </c>
      <c r="D194" s="166" t="s">
        <v>455</v>
      </c>
      <c r="E194" s="167">
        <v>328.39</v>
      </c>
      <c r="F194" s="163" t="s">
        <v>115</v>
      </c>
      <c r="G194" s="164" t="s">
        <v>0</v>
      </c>
      <c r="H194" s="164" t="s">
        <v>298</v>
      </c>
      <c r="I194" s="165" t="s">
        <v>356</v>
      </c>
      <c r="J194" s="376"/>
      <c r="K194" s="283"/>
    </row>
    <row r="195" spans="1:11" ht="37.5" customHeight="1">
      <c r="A195" s="274">
        <v>192</v>
      </c>
      <c r="B195" s="295">
        <v>41551</v>
      </c>
      <c r="C195" s="292" t="s">
        <v>710</v>
      </c>
      <c r="D195" s="268" t="s">
        <v>455</v>
      </c>
      <c r="E195" s="269">
        <v>181.38</v>
      </c>
      <c r="F195" s="294" t="s">
        <v>116</v>
      </c>
      <c r="G195" s="292" t="s">
        <v>44</v>
      </c>
      <c r="H195" s="292" t="s">
        <v>298</v>
      </c>
      <c r="I195" s="165" t="s">
        <v>356</v>
      </c>
      <c r="J195" s="491"/>
      <c r="K195" s="439"/>
    </row>
    <row r="196" spans="1:11" ht="37.5" customHeight="1">
      <c r="A196" s="274">
        <v>193</v>
      </c>
      <c r="B196" s="284">
        <v>41551</v>
      </c>
      <c r="C196" s="164" t="s">
        <v>706</v>
      </c>
      <c r="D196" s="166" t="s">
        <v>455</v>
      </c>
      <c r="E196" s="167">
        <v>3.04</v>
      </c>
      <c r="F196" s="163" t="s">
        <v>117</v>
      </c>
      <c r="G196" s="164" t="s">
        <v>171</v>
      </c>
      <c r="H196" s="164" t="s">
        <v>298</v>
      </c>
      <c r="I196" s="165" t="s">
        <v>356</v>
      </c>
      <c r="J196" s="428"/>
      <c r="K196" s="282"/>
    </row>
    <row r="197" spans="1:11" ht="37.5" customHeight="1">
      <c r="A197" s="274">
        <v>194</v>
      </c>
      <c r="B197" s="231">
        <v>41551</v>
      </c>
      <c r="C197" s="164" t="s">
        <v>707</v>
      </c>
      <c r="D197" s="166" t="s">
        <v>455</v>
      </c>
      <c r="E197" s="167">
        <v>0.6</v>
      </c>
      <c r="F197" s="163" t="s">
        <v>27</v>
      </c>
      <c r="G197" s="164" t="s">
        <v>347</v>
      </c>
      <c r="H197" s="164" t="s">
        <v>298</v>
      </c>
      <c r="I197" s="165" t="s">
        <v>356</v>
      </c>
      <c r="J197" s="376">
        <f>E194+E195+E196+E197</f>
        <v>513.41</v>
      </c>
      <c r="K197" s="283"/>
    </row>
    <row r="198" spans="1:11" ht="37.5" customHeight="1">
      <c r="A198" s="274">
        <v>195</v>
      </c>
      <c r="B198" s="231">
        <v>41551</v>
      </c>
      <c r="C198" s="164" t="s">
        <v>710</v>
      </c>
      <c r="D198" s="166" t="s">
        <v>365</v>
      </c>
      <c r="E198" s="167">
        <v>195.43</v>
      </c>
      <c r="F198" s="163" t="s">
        <v>116</v>
      </c>
      <c r="G198" s="164" t="s">
        <v>44</v>
      </c>
      <c r="H198" s="164" t="s">
        <v>298</v>
      </c>
      <c r="I198" s="165" t="s">
        <v>356</v>
      </c>
      <c r="J198" s="376"/>
      <c r="K198" s="283"/>
    </row>
    <row r="199" spans="1:11" ht="37.5" customHeight="1">
      <c r="A199" s="274">
        <v>196</v>
      </c>
      <c r="B199" s="295">
        <v>41551</v>
      </c>
      <c r="C199" s="292" t="s">
        <v>706</v>
      </c>
      <c r="D199" s="268" t="s">
        <v>365</v>
      </c>
      <c r="E199" s="269">
        <v>2.5</v>
      </c>
      <c r="F199" s="294" t="s">
        <v>117</v>
      </c>
      <c r="G199" s="292" t="s">
        <v>171</v>
      </c>
      <c r="H199" s="292" t="s">
        <v>298</v>
      </c>
      <c r="I199" s="165" t="s">
        <v>356</v>
      </c>
      <c r="J199" s="491"/>
      <c r="K199" s="439"/>
    </row>
    <row r="200" spans="1:11" ht="37.5" customHeight="1">
      <c r="A200" s="274">
        <v>197</v>
      </c>
      <c r="B200" s="284">
        <v>41551</v>
      </c>
      <c r="C200" s="164" t="s">
        <v>707</v>
      </c>
      <c r="D200" s="166" t="s">
        <v>365</v>
      </c>
      <c r="E200" s="167">
        <v>0.4</v>
      </c>
      <c r="F200" s="163" t="s">
        <v>27</v>
      </c>
      <c r="G200" s="164" t="s">
        <v>347</v>
      </c>
      <c r="H200" s="164" t="s">
        <v>298</v>
      </c>
      <c r="I200" s="165" t="s">
        <v>356</v>
      </c>
      <c r="J200" s="428"/>
      <c r="K200" s="282"/>
    </row>
    <row r="201" spans="1:11" ht="37.5" customHeight="1">
      <c r="A201" s="274">
        <v>198</v>
      </c>
      <c r="B201" s="231">
        <v>41551</v>
      </c>
      <c r="C201" s="164" t="s">
        <v>711</v>
      </c>
      <c r="D201" s="166" t="s">
        <v>365</v>
      </c>
      <c r="E201" s="167">
        <v>666.87</v>
      </c>
      <c r="F201" s="163" t="s">
        <v>115</v>
      </c>
      <c r="G201" s="164" t="s">
        <v>0</v>
      </c>
      <c r="H201" s="164" t="s">
        <v>298</v>
      </c>
      <c r="I201" s="165" t="s">
        <v>356</v>
      </c>
      <c r="J201" s="376">
        <f>+E198+E199+E200+E201</f>
        <v>865.2</v>
      </c>
      <c r="K201" s="283"/>
    </row>
    <row r="202" spans="1:11" ht="37.5" customHeight="1">
      <c r="A202" s="274">
        <v>199</v>
      </c>
      <c r="B202" s="231">
        <v>41551</v>
      </c>
      <c r="C202" s="164" t="s">
        <v>709</v>
      </c>
      <c r="D202" s="166" t="s">
        <v>492</v>
      </c>
      <c r="E202" s="167">
        <v>137.26</v>
      </c>
      <c r="F202" s="163" t="s">
        <v>115</v>
      </c>
      <c r="G202" s="164" t="s">
        <v>0</v>
      </c>
      <c r="H202" s="164" t="s">
        <v>298</v>
      </c>
      <c r="I202" s="165" t="s">
        <v>356</v>
      </c>
      <c r="J202" s="376"/>
      <c r="K202" s="283"/>
    </row>
    <row r="203" spans="1:11" ht="37.5" customHeight="1">
      <c r="A203" s="274">
        <v>200</v>
      </c>
      <c r="B203" s="295">
        <v>41551</v>
      </c>
      <c r="C203" s="292" t="s">
        <v>710</v>
      </c>
      <c r="D203" s="268" t="s">
        <v>492</v>
      </c>
      <c r="E203" s="269">
        <v>60.98</v>
      </c>
      <c r="F203" s="294" t="s">
        <v>116</v>
      </c>
      <c r="G203" s="292" t="s">
        <v>44</v>
      </c>
      <c r="H203" s="292" t="s">
        <v>298</v>
      </c>
      <c r="I203" s="165" t="s">
        <v>356</v>
      </c>
      <c r="J203" s="491"/>
      <c r="K203" s="439"/>
    </row>
    <row r="204" spans="1:11" ht="37.5" customHeight="1">
      <c r="A204" s="274">
        <v>201</v>
      </c>
      <c r="B204" s="284">
        <v>41551</v>
      </c>
      <c r="C204" s="164" t="s">
        <v>706</v>
      </c>
      <c r="D204" s="166" t="s">
        <v>492</v>
      </c>
      <c r="E204" s="167">
        <v>2.06</v>
      </c>
      <c r="F204" s="163" t="s">
        <v>117</v>
      </c>
      <c r="G204" s="164" t="s">
        <v>171</v>
      </c>
      <c r="H204" s="164" t="s">
        <v>298</v>
      </c>
      <c r="I204" s="165" t="s">
        <v>356</v>
      </c>
      <c r="J204" s="428"/>
      <c r="K204" s="282"/>
    </row>
    <row r="205" spans="1:11" ht="37.5" customHeight="1">
      <c r="A205" s="274">
        <v>202</v>
      </c>
      <c r="B205" s="231">
        <v>41551</v>
      </c>
      <c r="C205" s="164" t="s">
        <v>707</v>
      </c>
      <c r="D205" s="166" t="s">
        <v>492</v>
      </c>
      <c r="E205" s="167">
        <v>0.31</v>
      </c>
      <c r="F205" s="163" t="s">
        <v>27</v>
      </c>
      <c r="G205" s="164" t="s">
        <v>347</v>
      </c>
      <c r="H205" s="164" t="s">
        <v>298</v>
      </c>
      <c r="I205" s="165" t="s">
        <v>356</v>
      </c>
      <c r="J205" s="376">
        <f>E202+E203+E204+E205</f>
        <v>200.60999999999999</v>
      </c>
      <c r="K205" s="283"/>
    </row>
    <row r="206" spans="1:11" ht="37.5" customHeight="1">
      <c r="A206" s="274">
        <v>203</v>
      </c>
      <c r="B206" s="231">
        <v>41551</v>
      </c>
      <c r="C206" s="164" t="s">
        <v>712</v>
      </c>
      <c r="D206" s="166" t="s">
        <v>286</v>
      </c>
      <c r="E206" s="167">
        <f>(E195+E198+E203)*2</f>
        <v>875.58</v>
      </c>
      <c r="F206" s="163" t="s">
        <v>116</v>
      </c>
      <c r="G206" s="164" t="s">
        <v>44</v>
      </c>
      <c r="H206" s="164" t="s">
        <v>298</v>
      </c>
      <c r="I206" s="165" t="s">
        <v>356</v>
      </c>
      <c r="J206" s="376"/>
      <c r="K206" s="283"/>
    </row>
    <row r="207" spans="1:11" ht="37.5" customHeight="1">
      <c r="A207" s="274">
        <v>204</v>
      </c>
      <c r="B207" s="295">
        <v>41551</v>
      </c>
      <c r="C207" s="292" t="s">
        <v>713</v>
      </c>
      <c r="D207" s="268" t="s">
        <v>286</v>
      </c>
      <c r="E207" s="269">
        <f>(E191+E196+E199+E204)*2</f>
        <v>30.44</v>
      </c>
      <c r="F207" s="294" t="s">
        <v>117</v>
      </c>
      <c r="G207" s="292" t="s">
        <v>171</v>
      </c>
      <c r="H207" s="292" t="s">
        <v>298</v>
      </c>
      <c r="I207" s="165" t="s">
        <v>356</v>
      </c>
      <c r="J207" s="491"/>
      <c r="K207" s="439"/>
    </row>
    <row r="208" spans="1:11" ht="37.5" customHeight="1">
      <c r="A208" s="274">
        <v>205</v>
      </c>
      <c r="B208" s="433">
        <v>41569</v>
      </c>
      <c r="C208" s="422" t="s">
        <v>442</v>
      </c>
      <c r="D208" s="426" t="s">
        <v>443</v>
      </c>
      <c r="E208" s="442">
        <v>5072.69</v>
      </c>
      <c r="F208" s="443" t="s">
        <v>21</v>
      </c>
      <c r="G208" s="426" t="s">
        <v>191</v>
      </c>
      <c r="H208" s="422" t="s">
        <v>298</v>
      </c>
      <c r="I208" s="438" t="s">
        <v>444</v>
      </c>
      <c r="J208" s="428"/>
      <c r="K208" s="282"/>
    </row>
    <row r="209" spans="1:11" ht="37.5" customHeight="1">
      <c r="A209" s="274">
        <v>206</v>
      </c>
      <c r="B209" s="433">
        <v>41569</v>
      </c>
      <c r="C209" s="422" t="s">
        <v>442</v>
      </c>
      <c r="D209" s="426" t="s">
        <v>443</v>
      </c>
      <c r="E209" s="442">
        <v>1065.26</v>
      </c>
      <c r="F209" s="424" t="s">
        <v>26</v>
      </c>
      <c r="G209" s="425" t="s">
        <v>100</v>
      </c>
      <c r="H209" s="425" t="s">
        <v>298</v>
      </c>
      <c r="I209" s="455" t="s">
        <v>779</v>
      </c>
      <c r="J209" s="428"/>
      <c r="K209" s="282"/>
    </row>
    <row r="210" spans="1:11" ht="37.5" customHeight="1">
      <c r="A210" s="274">
        <v>207</v>
      </c>
      <c r="B210" s="433">
        <v>41570</v>
      </c>
      <c r="C210" s="422" t="s">
        <v>772</v>
      </c>
      <c r="D210" s="426" t="s">
        <v>353</v>
      </c>
      <c r="E210" s="442">
        <v>90</v>
      </c>
      <c r="F210" s="163" t="s">
        <v>27</v>
      </c>
      <c r="G210" s="164" t="s">
        <v>347</v>
      </c>
      <c r="H210" s="164" t="s">
        <v>298</v>
      </c>
      <c r="I210" s="438"/>
      <c r="J210" s="428"/>
      <c r="K210" s="282"/>
    </row>
    <row r="211" spans="1:11" ht="37.5" customHeight="1">
      <c r="A211" s="274">
        <v>208</v>
      </c>
      <c r="B211" s="493">
        <v>41575</v>
      </c>
      <c r="C211" s="494" t="s">
        <v>832</v>
      </c>
      <c r="D211" s="494"/>
      <c r="E211" s="468">
        <v>84500</v>
      </c>
      <c r="F211" s="458" t="s">
        <v>38</v>
      </c>
      <c r="G211" s="459" t="s">
        <v>183</v>
      </c>
      <c r="H211" s="462" t="s">
        <v>298</v>
      </c>
      <c r="I211" s="460" t="s">
        <v>834</v>
      </c>
      <c r="J211" s="463"/>
      <c r="K211" s="461"/>
    </row>
    <row r="212" spans="1:11" ht="37.5" customHeight="1">
      <c r="A212" s="274">
        <v>209</v>
      </c>
      <c r="B212" s="231">
        <v>41577</v>
      </c>
      <c r="C212" s="164" t="s">
        <v>714</v>
      </c>
      <c r="D212" s="166" t="s">
        <v>455</v>
      </c>
      <c r="E212" s="167">
        <v>324.03</v>
      </c>
      <c r="F212" s="163" t="s">
        <v>115</v>
      </c>
      <c r="G212" s="164" t="s">
        <v>0</v>
      </c>
      <c r="H212" s="164" t="s">
        <v>298</v>
      </c>
      <c r="I212" s="165" t="s">
        <v>356</v>
      </c>
      <c r="J212" s="428"/>
      <c r="K212" s="282"/>
    </row>
    <row r="213" spans="1:11" ht="37.5" customHeight="1">
      <c r="A213" s="274">
        <v>210</v>
      </c>
      <c r="B213" s="295">
        <v>41577</v>
      </c>
      <c r="C213" s="292" t="s">
        <v>715</v>
      </c>
      <c r="D213" s="268" t="s">
        <v>455</v>
      </c>
      <c r="E213" s="269">
        <v>181.01</v>
      </c>
      <c r="F213" s="294" t="s">
        <v>116</v>
      </c>
      <c r="G213" s="292" t="s">
        <v>44</v>
      </c>
      <c r="H213" s="292" t="s">
        <v>298</v>
      </c>
      <c r="I213" s="165" t="s">
        <v>356</v>
      </c>
      <c r="J213" s="490"/>
      <c r="K213" s="429"/>
    </row>
    <row r="214" spans="1:11" ht="37.5" customHeight="1">
      <c r="A214" s="274">
        <v>211</v>
      </c>
      <c r="B214" s="284">
        <v>41577</v>
      </c>
      <c r="C214" s="164" t="s">
        <v>716</v>
      </c>
      <c r="D214" s="166" t="s">
        <v>455</v>
      </c>
      <c r="E214" s="167">
        <v>3.03</v>
      </c>
      <c r="F214" s="163" t="s">
        <v>117</v>
      </c>
      <c r="G214" s="164" t="s">
        <v>171</v>
      </c>
      <c r="H214" s="164" t="s">
        <v>298</v>
      </c>
      <c r="I214" s="165" t="s">
        <v>356</v>
      </c>
      <c r="J214" s="376"/>
      <c r="K214" s="283"/>
    </row>
    <row r="215" spans="1:11" ht="37.5" customHeight="1">
      <c r="A215" s="274">
        <v>212</v>
      </c>
      <c r="B215" s="231">
        <v>41577</v>
      </c>
      <c r="C215" s="164" t="s">
        <v>717</v>
      </c>
      <c r="D215" s="166" t="s">
        <v>455</v>
      </c>
      <c r="E215" s="167">
        <v>0.8</v>
      </c>
      <c r="F215" s="163" t="s">
        <v>27</v>
      </c>
      <c r="G215" s="164" t="s">
        <v>347</v>
      </c>
      <c r="H215" s="164" t="s">
        <v>298</v>
      </c>
      <c r="I215" s="165" t="s">
        <v>356</v>
      </c>
      <c r="J215" s="484">
        <f>E212+E213+E214+E215</f>
        <v>508.86999999999995</v>
      </c>
      <c r="K215" s="282"/>
    </row>
    <row r="216" spans="1:11" ht="37.5" customHeight="1">
      <c r="A216" s="274">
        <v>213</v>
      </c>
      <c r="B216" s="231">
        <v>41577</v>
      </c>
      <c r="C216" s="164" t="s">
        <v>714</v>
      </c>
      <c r="D216" s="166" t="s">
        <v>352</v>
      </c>
      <c r="E216" s="167">
        <v>209.21</v>
      </c>
      <c r="F216" s="163" t="s">
        <v>115</v>
      </c>
      <c r="G216" s="164" t="s">
        <v>0</v>
      </c>
      <c r="H216" s="164" t="s">
        <v>298</v>
      </c>
      <c r="I216" s="165" t="s">
        <v>356</v>
      </c>
      <c r="J216" s="428"/>
      <c r="K216" s="282"/>
    </row>
    <row r="217" spans="1:11" ht="37.5" customHeight="1">
      <c r="A217" s="274">
        <v>214</v>
      </c>
      <c r="B217" s="295">
        <v>41577</v>
      </c>
      <c r="C217" s="292" t="s">
        <v>715</v>
      </c>
      <c r="D217" s="268" t="s">
        <v>352</v>
      </c>
      <c r="E217" s="269">
        <v>93.05</v>
      </c>
      <c r="F217" s="294" t="s">
        <v>116</v>
      </c>
      <c r="G217" s="292" t="s">
        <v>44</v>
      </c>
      <c r="H217" s="292" t="s">
        <v>298</v>
      </c>
      <c r="I217" s="165" t="s">
        <v>356</v>
      </c>
      <c r="J217" s="490"/>
      <c r="K217" s="429"/>
    </row>
    <row r="218" spans="1:11" ht="37.5" customHeight="1">
      <c r="A218" s="274">
        <v>215</v>
      </c>
      <c r="B218" s="284">
        <v>41577</v>
      </c>
      <c r="C218" s="164" t="s">
        <v>716</v>
      </c>
      <c r="D218" s="166" t="s">
        <v>352</v>
      </c>
      <c r="E218" s="167">
        <v>4.13</v>
      </c>
      <c r="F218" s="163" t="s">
        <v>117</v>
      </c>
      <c r="G218" s="164" t="s">
        <v>171</v>
      </c>
      <c r="H218" s="164" t="s">
        <v>298</v>
      </c>
      <c r="I218" s="165" t="s">
        <v>356</v>
      </c>
      <c r="J218" s="376"/>
      <c r="K218" s="283"/>
    </row>
    <row r="219" spans="1:11" ht="37.5" customHeight="1">
      <c r="A219" s="274">
        <v>216</v>
      </c>
      <c r="B219" s="231">
        <v>41577</v>
      </c>
      <c r="C219" s="164" t="s">
        <v>717</v>
      </c>
      <c r="D219" s="166" t="s">
        <v>352</v>
      </c>
      <c r="E219" s="167">
        <v>0.73</v>
      </c>
      <c r="F219" s="163" t="s">
        <v>27</v>
      </c>
      <c r="G219" s="164" t="s">
        <v>347</v>
      </c>
      <c r="H219" s="164" t="s">
        <v>298</v>
      </c>
      <c r="I219" s="165" t="s">
        <v>356</v>
      </c>
      <c r="J219" s="484">
        <f>E216+E217+E218+E219</f>
        <v>307.12</v>
      </c>
      <c r="K219" s="282"/>
    </row>
    <row r="220" spans="1:11" ht="37.5" customHeight="1">
      <c r="A220" s="274">
        <v>217</v>
      </c>
      <c r="B220" s="231">
        <v>41577</v>
      </c>
      <c r="C220" s="164" t="s">
        <v>718</v>
      </c>
      <c r="D220" s="166" t="s">
        <v>286</v>
      </c>
      <c r="E220" s="167">
        <f>(E213+E217)*2</f>
        <v>548.12</v>
      </c>
      <c r="F220" s="163" t="s">
        <v>116</v>
      </c>
      <c r="G220" s="164" t="s">
        <v>44</v>
      </c>
      <c r="H220" s="164" t="s">
        <v>298</v>
      </c>
      <c r="I220" s="165" t="s">
        <v>356</v>
      </c>
      <c r="J220" s="428"/>
      <c r="K220" s="282"/>
    </row>
    <row r="221" spans="1:11" ht="37.5" customHeight="1">
      <c r="A221" s="274">
        <v>218</v>
      </c>
      <c r="B221" s="295">
        <v>41577</v>
      </c>
      <c r="C221" s="292" t="s">
        <v>719</v>
      </c>
      <c r="D221" s="268" t="s">
        <v>286</v>
      </c>
      <c r="E221" s="269">
        <f>(E214+E218)*2</f>
        <v>14.32</v>
      </c>
      <c r="F221" s="294" t="s">
        <v>117</v>
      </c>
      <c r="G221" s="292" t="s">
        <v>171</v>
      </c>
      <c r="H221" s="292" t="s">
        <v>298</v>
      </c>
      <c r="I221" s="165" t="s">
        <v>356</v>
      </c>
      <c r="J221" s="490"/>
      <c r="K221" s="429"/>
    </row>
    <row r="222" spans="1:11" ht="37.5" customHeight="1">
      <c r="A222" s="274">
        <v>219</v>
      </c>
      <c r="B222" s="284">
        <v>41577</v>
      </c>
      <c r="C222" s="164" t="s">
        <v>720</v>
      </c>
      <c r="D222" s="166" t="s">
        <v>301</v>
      </c>
      <c r="E222" s="167">
        <v>146</v>
      </c>
      <c r="F222" s="163" t="s">
        <v>115</v>
      </c>
      <c r="G222" s="164" t="s">
        <v>0</v>
      </c>
      <c r="H222" s="164" t="s">
        <v>298</v>
      </c>
      <c r="I222" s="165" t="s">
        <v>356</v>
      </c>
      <c r="J222" s="376"/>
      <c r="K222" s="283"/>
    </row>
    <row r="223" spans="1:11" ht="37.5" customHeight="1">
      <c r="A223" s="274">
        <v>220</v>
      </c>
      <c r="B223" s="231">
        <v>41584</v>
      </c>
      <c r="C223" s="164" t="s">
        <v>775</v>
      </c>
      <c r="D223" s="166" t="s">
        <v>404</v>
      </c>
      <c r="E223" s="442">
        <v>9566.9</v>
      </c>
      <c r="F223" s="443" t="s">
        <v>21</v>
      </c>
      <c r="G223" s="426" t="s">
        <v>191</v>
      </c>
      <c r="H223" s="422" t="s">
        <v>298</v>
      </c>
      <c r="I223" s="165" t="s">
        <v>776</v>
      </c>
      <c r="J223" s="428"/>
      <c r="K223" s="282"/>
    </row>
    <row r="224" spans="1:11" ht="37.5" customHeight="1">
      <c r="A224" s="274">
        <v>221</v>
      </c>
      <c r="B224" s="231">
        <v>41584</v>
      </c>
      <c r="C224" s="164" t="s">
        <v>775</v>
      </c>
      <c r="D224" s="166" t="s">
        <v>404</v>
      </c>
      <c r="E224" s="442">
        <v>2104.72</v>
      </c>
      <c r="F224" s="424" t="s">
        <v>26</v>
      </c>
      <c r="G224" s="425" t="s">
        <v>100</v>
      </c>
      <c r="H224" s="425" t="s">
        <v>298</v>
      </c>
      <c r="I224" s="165" t="s">
        <v>776</v>
      </c>
      <c r="J224" s="428"/>
      <c r="K224" s="282"/>
    </row>
    <row r="225" spans="1:11" ht="37.5" customHeight="1">
      <c r="A225" s="274">
        <v>222</v>
      </c>
      <c r="B225" s="231">
        <v>41584</v>
      </c>
      <c r="C225" s="164" t="s">
        <v>777</v>
      </c>
      <c r="D225" s="166" t="s">
        <v>778</v>
      </c>
      <c r="E225" s="167">
        <v>64561</v>
      </c>
      <c r="F225" s="424" t="s">
        <v>38</v>
      </c>
      <c r="G225" s="425" t="s">
        <v>183</v>
      </c>
      <c r="H225" s="164" t="s">
        <v>298</v>
      </c>
      <c r="I225" s="165" t="s">
        <v>307</v>
      </c>
      <c r="J225" s="428"/>
      <c r="K225" s="282"/>
    </row>
    <row r="226" spans="1:11" ht="37.5" customHeight="1">
      <c r="A226" s="274">
        <v>223</v>
      </c>
      <c r="B226" s="284">
        <v>41596</v>
      </c>
      <c r="C226" s="456" t="s">
        <v>787</v>
      </c>
      <c r="D226" s="456" t="s">
        <v>611</v>
      </c>
      <c r="E226" s="167">
        <v>1000</v>
      </c>
      <c r="F226" s="163" t="s">
        <v>115</v>
      </c>
      <c r="G226" s="164" t="s">
        <v>0</v>
      </c>
      <c r="H226" s="164" t="s">
        <v>298</v>
      </c>
      <c r="I226" s="165" t="s">
        <v>356</v>
      </c>
      <c r="J226" s="428"/>
      <c r="K226" s="282"/>
    </row>
    <row r="227" spans="1:11" ht="37.5" customHeight="1">
      <c r="A227" s="274">
        <v>224</v>
      </c>
      <c r="B227" s="284">
        <v>41603</v>
      </c>
      <c r="C227" s="456" t="s">
        <v>795</v>
      </c>
      <c r="D227" s="456" t="s">
        <v>621</v>
      </c>
      <c r="E227" s="167">
        <v>100</v>
      </c>
      <c r="F227" s="163" t="s">
        <v>115</v>
      </c>
      <c r="G227" s="164" t="s">
        <v>0</v>
      </c>
      <c r="H227" s="164" t="s">
        <v>298</v>
      </c>
      <c r="I227" s="165" t="s">
        <v>356</v>
      </c>
      <c r="J227" s="376"/>
      <c r="K227" s="283"/>
    </row>
    <row r="228" spans="1:11" ht="37.5" customHeight="1">
      <c r="A228" s="274">
        <v>225</v>
      </c>
      <c r="B228" s="284">
        <v>41610</v>
      </c>
      <c r="C228" s="456" t="s">
        <v>813</v>
      </c>
      <c r="D228" s="456" t="s">
        <v>455</v>
      </c>
      <c r="E228" s="167">
        <v>0.2</v>
      </c>
      <c r="F228" s="163" t="s">
        <v>27</v>
      </c>
      <c r="G228" s="164" t="s">
        <v>347</v>
      </c>
      <c r="H228" s="164" t="s">
        <v>298</v>
      </c>
      <c r="I228" s="165" t="s">
        <v>356</v>
      </c>
      <c r="J228" s="376"/>
      <c r="K228" s="283"/>
    </row>
    <row r="229" spans="1:11" ht="37.5" customHeight="1">
      <c r="A229" s="274">
        <v>226</v>
      </c>
      <c r="B229" s="284">
        <v>41610</v>
      </c>
      <c r="C229" s="456" t="s">
        <v>810</v>
      </c>
      <c r="D229" s="456" t="s">
        <v>455</v>
      </c>
      <c r="E229" s="167">
        <v>328.38</v>
      </c>
      <c r="F229" s="163" t="s">
        <v>115</v>
      </c>
      <c r="G229" s="164" t="s">
        <v>0</v>
      </c>
      <c r="H229" s="164" t="s">
        <v>298</v>
      </c>
      <c r="I229" s="165" t="s">
        <v>356</v>
      </c>
      <c r="J229" s="376"/>
      <c r="K229" s="283"/>
    </row>
    <row r="230" spans="1:11" ht="37.5" customHeight="1">
      <c r="A230" s="274">
        <v>227</v>
      </c>
      <c r="B230" s="284">
        <v>41610</v>
      </c>
      <c r="C230" s="456" t="s">
        <v>815</v>
      </c>
      <c r="D230" s="456" t="s">
        <v>455</v>
      </c>
      <c r="E230" s="167">
        <v>181.38</v>
      </c>
      <c r="F230" s="163" t="s">
        <v>116</v>
      </c>
      <c r="G230" s="164" t="s">
        <v>44</v>
      </c>
      <c r="H230" s="164" t="s">
        <v>298</v>
      </c>
      <c r="I230" s="165" t="s">
        <v>356</v>
      </c>
      <c r="J230" s="376"/>
      <c r="K230" s="283"/>
    </row>
    <row r="231" spans="1:11" ht="37.5" customHeight="1">
      <c r="A231" s="274">
        <v>228</v>
      </c>
      <c r="B231" s="284">
        <v>41610</v>
      </c>
      <c r="C231" s="456" t="s">
        <v>812</v>
      </c>
      <c r="D231" s="456" t="s">
        <v>455</v>
      </c>
      <c r="E231" s="167">
        <v>3.04</v>
      </c>
      <c r="F231" s="163" t="s">
        <v>117</v>
      </c>
      <c r="G231" s="164" t="s">
        <v>171</v>
      </c>
      <c r="H231" s="164" t="s">
        <v>298</v>
      </c>
      <c r="I231" s="165" t="s">
        <v>356</v>
      </c>
      <c r="J231" s="376">
        <f>E228+E229+E230+E231</f>
        <v>513</v>
      </c>
      <c r="K231" s="283"/>
    </row>
    <row r="232" spans="1:11" ht="37.5" customHeight="1">
      <c r="A232" s="274">
        <v>229</v>
      </c>
      <c r="B232" s="284">
        <v>41610</v>
      </c>
      <c r="C232" s="456" t="s">
        <v>816</v>
      </c>
      <c r="D232" s="456" t="s">
        <v>286</v>
      </c>
      <c r="E232" s="167">
        <f>E230*2</f>
        <v>362.76</v>
      </c>
      <c r="F232" s="163" t="s">
        <v>116</v>
      </c>
      <c r="G232" s="164" t="s">
        <v>44</v>
      </c>
      <c r="H232" s="164" t="s">
        <v>298</v>
      </c>
      <c r="I232" s="165" t="s">
        <v>356</v>
      </c>
      <c r="J232" s="376"/>
      <c r="K232" s="283"/>
    </row>
    <row r="233" spans="1:11" ht="37.5" customHeight="1">
      <c r="A233" s="274">
        <v>230</v>
      </c>
      <c r="B233" s="284">
        <v>41610</v>
      </c>
      <c r="C233" s="456" t="s">
        <v>817</v>
      </c>
      <c r="D233" s="456" t="s">
        <v>286</v>
      </c>
      <c r="E233" s="167">
        <f>E231*2</f>
        <v>6.08</v>
      </c>
      <c r="F233" s="163" t="s">
        <v>117</v>
      </c>
      <c r="G233" s="164" t="s">
        <v>171</v>
      </c>
      <c r="H233" s="164" t="s">
        <v>298</v>
      </c>
      <c r="I233" s="165" t="s">
        <v>356</v>
      </c>
      <c r="J233" s="376"/>
      <c r="K233" s="283"/>
    </row>
    <row r="234" spans="1:11" ht="37.5" customHeight="1">
      <c r="A234" s="274">
        <v>231</v>
      </c>
      <c r="B234" s="284">
        <v>41610</v>
      </c>
      <c r="C234" s="456" t="s">
        <v>813</v>
      </c>
      <c r="D234" s="456" t="s">
        <v>492</v>
      </c>
      <c r="E234" s="167">
        <v>0.79</v>
      </c>
      <c r="F234" s="163" t="s">
        <v>27</v>
      </c>
      <c r="G234" s="164" t="s">
        <v>347</v>
      </c>
      <c r="H234" s="164" t="s">
        <v>298</v>
      </c>
      <c r="I234" s="165" t="s">
        <v>356</v>
      </c>
      <c r="J234" s="376"/>
      <c r="K234" s="283"/>
    </row>
    <row r="235" spans="1:11" ht="37.5" customHeight="1">
      <c r="A235" s="274">
        <v>232</v>
      </c>
      <c r="B235" s="284">
        <v>41610</v>
      </c>
      <c r="C235" s="456" t="s">
        <v>810</v>
      </c>
      <c r="D235" s="456" t="s">
        <v>492</v>
      </c>
      <c r="E235" s="167">
        <v>137.57</v>
      </c>
      <c r="F235" s="163" t="s">
        <v>115</v>
      </c>
      <c r="G235" s="164" t="s">
        <v>0</v>
      </c>
      <c r="H235" s="164" t="s">
        <v>298</v>
      </c>
      <c r="I235" s="165" t="s">
        <v>356</v>
      </c>
      <c r="J235" s="376"/>
      <c r="K235" s="283"/>
    </row>
    <row r="236" spans="1:11" ht="37.5" customHeight="1">
      <c r="A236" s="274">
        <v>233</v>
      </c>
      <c r="B236" s="284">
        <v>41610</v>
      </c>
      <c r="C236" s="456" t="s">
        <v>811</v>
      </c>
      <c r="D236" s="456" t="s">
        <v>492</v>
      </c>
      <c r="E236" s="167">
        <v>61.08</v>
      </c>
      <c r="F236" s="163" t="s">
        <v>116</v>
      </c>
      <c r="G236" s="164" t="s">
        <v>44</v>
      </c>
      <c r="H236" s="164" t="s">
        <v>298</v>
      </c>
      <c r="I236" s="165" t="s">
        <v>356</v>
      </c>
      <c r="J236" s="376"/>
      <c r="K236" s="283"/>
    </row>
    <row r="237" spans="1:11" ht="37.5" customHeight="1">
      <c r="A237" s="274">
        <v>234</v>
      </c>
      <c r="B237" s="284">
        <v>41610</v>
      </c>
      <c r="C237" s="456" t="s">
        <v>812</v>
      </c>
      <c r="D237" s="456" t="s">
        <v>492</v>
      </c>
      <c r="E237" s="167">
        <v>2.06</v>
      </c>
      <c r="F237" s="163" t="s">
        <v>117</v>
      </c>
      <c r="G237" s="164" t="s">
        <v>171</v>
      </c>
      <c r="H237" s="164" t="s">
        <v>298</v>
      </c>
      <c r="I237" s="165" t="s">
        <v>356</v>
      </c>
      <c r="J237" s="376">
        <f>E234+E235+E236+E237</f>
        <v>201.5</v>
      </c>
      <c r="K237" s="283"/>
    </row>
    <row r="238" spans="1:11" ht="37.5" customHeight="1">
      <c r="A238" s="274">
        <v>235</v>
      </c>
      <c r="B238" s="284">
        <v>41610</v>
      </c>
      <c r="C238" s="456" t="s">
        <v>820</v>
      </c>
      <c r="D238" s="456" t="s">
        <v>286</v>
      </c>
      <c r="E238" s="167">
        <f>E236*2</f>
        <v>122.16</v>
      </c>
      <c r="F238" s="163" t="s">
        <v>116</v>
      </c>
      <c r="G238" s="164" t="s">
        <v>44</v>
      </c>
      <c r="H238" s="164" t="s">
        <v>298</v>
      </c>
      <c r="I238" s="165" t="s">
        <v>356</v>
      </c>
      <c r="J238" s="376"/>
      <c r="K238" s="283"/>
    </row>
    <row r="239" spans="1:11" ht="37.5" customHeight="1">
      <c r="A239" s="274">
        <v>236</v>
      </c>
      <c r="B239" s="284">
        <v>41610</v>
      </c>
      <c r="C239" s="456" t="s">
        <v>821</v>
      </c>
      <c r="D239" s="456" t="s">
        <v>286</v>
      </c>
      <c r="E239" s="167">
        <f>E237*2</f>
        <v>4.12</v>
      </c>
      <c r="F239" s="163" t="s">
        <v>117</v>
      </c>
      <c r="G239" s="164" t="s">
        <v>171</v>
      </c>
      <c r="H239" s="164" t="s">
        <v>298</v>
      </c>
      <c r="I239" s="165" t="s">
        <v>356</v>
      </c>
      <c r="J239" s="376"/>
      <c r="K239" s="283"/>
    </row>
    <row r="240" spans="1:11" ht="37.5" customHeight="1">
      <c r="A240" s="274">
        <v>237</v>
      </c>
      <c r="B240" s="284">
        <v>41611</v>
      </c>
      <c r="C240" s="456" t="s">
        <v>797</v>
      </c>
      <c r="D240" s="456" t="s">
        <v>359</v>
      </c>
      <c r="E240" s="167">
        <v>400</v>
      </c>
      <c r="F240" s="163" t="s">
        <v>115</v>
      </c>
      <c r="G240" s="164" t="s">
        <v>0</v>
      </c>
      <c r="H240" s="164" t="s">
        <v>298</v>
      </c>
      <c r="I240" s="165" t="s">
        <v>356</v>
      </c>
      <c r="J240" s="376"/>
      <c r="K240" s="283"/>
    </row>
    <row r="241" spans="1:11" ht="37.5" customHeight="1">
      <c r="A241" s="274">
        <v>238</v>
      </c>
      <c r="B241" s="231">
        <v>41584</v>
      </c>
      <c r="C241" s="427" t="s">
        <v>446</v>
      </c>
      <c r="D241" s="422" t="s">
        <v>438</v>
      </c>
      <c r="E241" s="423">
        <v>8106</v>
      </c>
      <c r="F241" s="443" t="s">
        <v>21</v>
      </c>
      <c r="G241" s="426" t="s">
        <v>191</v>
      </c>
      <c r="H241" s="422" t="s">
        <v>298</v>
      </c>
      <c r="I241" s="165" t="s">
        <v>822</v>
      </c>
      <c r="J241" s="428"/>
      <c r="K241" s="282"/>
    </row>
    <row r="242" spans="1:11" ht="37.5" customHeight="1">
      <c r="A242" s="274">
        <v>239</v>
      </c>
      <c r="B242" s="231">
        <v>41584</v>
      </c>
      <c r="C242" s="427" t="s">
        <v>446</v>
      </c>
      <c r="D242" s="422" t="s">
        <v>438</v>
      </c>
      <c r="E242" s="423">
        <v>1783.22</v>
      </c>
      <c r="F242" s="424" t="s">
        <v>26</v>
      </c>
      <c r="G242" s="425" t="s">
        <v>100</v>
      </c>
      <c r="H242" s="425" t="s">
        <v>298</v>
      </c>
      <c r="I242" s="165" t="s">
        <v>779</v>
      </c>
      <c r="J242" s="428"/>
      <c r="K242" s="282"/>
    </row>
    <row r="243" spans="1:11" ht="37.5" customHeight="1">
      <c r="A243" s="274">
        <v>240</v>
      </c>
      <c r="B243" s="231">
        <v>41393</v>
      </c>
      <c r="C243" s="427" t="s">
        <v>445</v>
      </c>
      <c r="D243" s="422" t="s">
        <v>413</v>
      </c>
      <c r="E243" s="423">
        <v>31500</v>
      </c>
      <c r="F243" s="443" t="s">
        <v>21</v>
      </c>
      <c r="G243" s="426" t="s">
        <v>191</v>
      </c>
      <c r="H243" s="422" t="s">
        <v>298</v>
      </c>
      <c r="I243" s="165" t="s">
        <v>414</v>
      </c>
      <c r="J243" s="428"/>
      <c r="K243" s="282"/>
    </row>
    <row r="244" spans="1:11" ht="37.5" customHeight="1">
      <c r="A244" s="274">
        <v>241</v>
      </c>
      <c r="B244" s="231">
        <v>41393</v>
      </c>
      <c r="C244" s="427" t="s">
        <v>445</v>
      </c>
      <c r="D244" s="422" t="s">
        <v>413</v>
      </c>
      <c r="E244" s="423">
        <v>6615</v>
      </c>
      <c r="F244" s="424" t="s">
        <v>26</v>
      </c>
      <c r="G244" s="425" t="s">
        <v>100</v>
      </c>
      <c r="H244" s="425" t="s">
        <v>298</v>
      </c>
      <c r="I244" s="165" t="s">
        <v>779</v>
      </c>
      <c r="J244" s="428"/>
      <c r="K244" s="282"/>
    </row>
    <row r="245" spans="1:11" ht="37.5" customHeight="1">
      <c r="A245" s="274">
        <v>242</v>
      </c>
      <c r="B245" s="231">
        <v>41584</v>
      </c>
      <c r="C245" s="164" t="s">
        <v>344</v>
      </c>
      <c r="D245" s="166" t="s">
        <v>826</v>
      </c>
      <c r="E245" s="167">
        <v>735.78</v>
      </c>
      <c r="F245" s="424" t="s">
        <v>38</v>
      </c>
      <c r="G245" s="425" t="s">
        <v>183</v>
      </c>
      <c r="H245" s="164" t="s">
        <v>298</v>
      </c>
      <c r="I245" s="165" t="s">
        <v>434</v>
      </c>
      <c r="J245" s="428"/>
      <c r="K245" s="282"/>
    </row>
    <row r="246" spans="1:11" ht="37.5" customHeight="1">
      <c r="A246" s="274">
        <v>243</v>
      </c>
      <c r="B246" s="421">
        <v>41639</v>
      </c>
      <c r="C246" s="162" t="s">
        <v>830</v>
      </c>
      <c r="D246" s="426" t="s">
        <v>407</v>
      </c>
      <c r="E246" s="442">
        <v>1.33</v>
      </c>
      <c r="F246" s="424" t="s">
        <v>23</v>
      </c>
      <c r="G246" s="425" t="s">
        <v>97</v>
      </c>
      <c r="H246" s="425" t="s">
        <v>298</v>
      </c>
      <c r="I246" s="455" t="s">
        <v>534</v>
      </c>
      <c r="J246" s="484"/>
      <c r="K246" s="282"/>
    </row>
    <row r="247" spans="1:11" ht="37.5" customHeight="1">
      <c r="A247" s="274">
        <v>244</v>
      </c>
      <c r="B247" s="510">
        <v>41639</v>
      </c>
      <c r="C247" s="457" t="s">
        <v>833</v>
      </c>
      <c r="D247" s="511"/>
      <c r="E247" s="468">
        <v>0.88</v>
      </c>
      <c r="F247" s="458" t="s">
        <v>23</v>
      </c>
      <c r="G247" s="459" t="s">
        <v>97</v>
      </c>
      <c r="H247" s="459" t="s">
        <v>298</v>
      </c>
      <c r="I247" s="460" t="s">
        <v>834</v>
      </c>
      <c r="J247" s="492"/>
      <c r="K247" s="461"/>
    </row>
    <row r="248" spans="1:11" ht="37.5" customHeight="1" thickBot="1">
      <c r="A248" s="274">
        <v>245</v>
      </c>
      <c r="B248" s="480">
        <v>41639</v>
      </c>
      <c r="C248" s="342" t="s">
        <v>966</v>
      </c>
      <c r="D248" s="234" t="s">
        <v>286</v>
      </c>
      <c r="E248" s="343">
        <v>5000</v>
      </c>
      <c r="F248" s="512" t="s">
        <v>27</v>
      </c>
      <c r="G248" s="513" t="s">
        <v>347</v>
      </c>
      <c r="H248" s="342" t="s">
        <v>298</v>
      </c>
      <c r="I248" s="514" t="s">
        <v>534</v>
      </c>
      <c r="J248" s="428"/>
      <c r="K248" s="282"/>
    </row>
    <row r="249" ht="37.5" customHeight="1" thickTop="1">
      <c r="E249" s="57">
        <f>SUM(E4:E248)</f>
        <v>736074.58</v>
      </c>
    </row>
  </sheetData>
  <sheetProtection/>
  <mergeCells count="1">
    <mergeCell ref="A1:I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9"/>
  <sheetViews>
    <sheetView zoomScale="95" zoomScaleNormal="95" zoomScalePageLayoutView="0" workbookViewId="0" topLeftCell="B88">
      <selection activeCell="E98" activeCellId="1" sqref="E94 E98"/>
    </sheetView>
  </sheetViews>
  <sheetFormatPr defaultColWidth="9.140625" defaultRowHeight="12.75" outlineLevelRow="2"/>
  <cols>
    <col min="2" max="2" width="15.421875" style="0" bestFit="1" customWidth="1"/>
    <col min="3" max="3" width="40.7109375" style="0" customWidth="1"/>
    <col min="4" max="4" width="26.421875" style="0" bestFit="1" customWidth="1"/>
    <col min="5" max="5" width="15.7109375" style="0" bestFit="1" customWidth="1"/>
    <col min="6" max="6" width="14.57421875" style="0" customWidth="1"/>
    <col min="7" max="7" width="43.00390625" style="0" bestFit="1" customWidth="1"/>
    <col min="8" max="8" width="9.140625" style="56" customWidth="1"/>
    <col min="9" max="9" width="25.421875" style="56" customWidth="1"/>
    <col min="10" max="11" width="11.00390625" style="0" bestFit="1" customWidth="1"/>
  </cols>
  <sheetData>
    <row r="1" spans="1:9" ht="12.75" customHeight="1">
      <c r="A1" s="573" t="s">
        <v>374</v>
      </c>
      <c r="B1" s="573"/>
      <c r="C1" s="573"/>
      <c r="D1" s="573"/>
      <c r="E1" s="573"/>
      <c r="F1" s="573"/>
      <c r="G1" s="573"/>
      <c r="H1" s="573"/>
      <c r="I1" s="573"/>
    </row>
    <row r="2" spans="1:9" ht="13.5" thickBot="1">
      <c r="A2" s="157"/>
      <c r="B2" s="158"/>
      <c r="C2" s="158"/>
      <c r="D2" s="158"/>
      <c r="E2" s="158"/>
      <c r="F2" s="158"/>
      <c r="G2" s="158"/>
      <c r="H2" s="158"/>
      <c r="I2" s="341"/>
    </row>
    <row r="3" spans="1:9" ht="36.75" thickTop="1">
      <c r="A3" s="160" t="s">
        <v>282</v>
      </c>
      <c r="B3" s="161" t="s">
        <v>283</v>
      </c>
      <c r="C3" s="161" t="s">
        <v>214</v>
      </c>
      <c r="D3" s="161" t="s">
        <v>227</v>
      </c>
      <c r="E3" s="161" t="s">
        <v>211</v>
      </c>
      <c r="F3" s="161" t="s">
        <v>212</v>
      </c>
      <c r="G3" s="161" t="s">
        <v>213</v>
      </c>
      <c r="H3" s="277" t="s">
        <v>284</v>
      </c>
      <c r="I3" s="276" t="s">
        <v>291</v>
      </c>
    </row>
    <row r="4" spans="1:9" ht="18" outlineLevel="2">
      <c r="A4" s="274">
        <v>7</v>
      </c>
      <c r="B4" s="421">
        <v>41303</v>
      </c>
      <c r="C4" s="422" t="s">
        <v>403</v>
      </c>
      <c r="D4" s="426" t="s">
        <v>404</v>
      </c>
      <c r="E4" s="442">
        <v>9100</v>
      </c>
      <c r="F4" s="443" t="s">
        <v>21</v>
      </c>
      <c r="G4" s="426" t="s">
        <v>191</v>
      </c>
      <c r="H4" s="422" t="s">
        <v>300</v>
      </c>
      <c r="I4" s="438" t="s">
        <v>405</v>
      </c>
    </row>
    <row r="5" spans="1:9" ht="18" outlineLevel="2">
      <c r="A5" s="274">
        <v>49</v>
      </c>
      <c r="B5" s="421">
        <v>41339</v>
      </c>
      <c r="C5" s="422" t="s">
        <v>408</v>
      </c>
      <c r="D5" s="426" t="s">
        <v>369</v>
      </c>
      <c r="E5" s="442">
        <v>5600</v>
      </c>
      <c r="F5" s="443" t="s">
        <v>21</v>
      </c>
      <c r="G5" s="426" t="s">
        <v>191</v>
      </c>
      <c r="H5" s="422" t="s">
        <v>300</v>
      </c>
      <c r="I5" s="438" t="s">
        <v>409</v>
      </c>
    </row>
    <row r="6" spans="1:9" ht="18" outlineLevel="2">
      <c r="A6" s="274">
        <v>50</v>
      </c>
      <c r="B6" s="421">
        <v>41339</v>
      </c>
      <c r="C6" s="422" t="s">
        <v>408</v>
      </c>
      <c r="D6" s="426" t="s">
        <v>369</v>
      </c>
      <c r="E6" s="442">
        <v>4000</v>
      </c>
      <c r="F6" s="443" t="s">
        <v>21</v>
      </c>
      <c r="G6" s="426" t="s">
        <v>191</v>
      </c>
      <c r="H6" s="422" t="s">
        <v>298</v>
      </c>
      <c r="I6" s="438" t="s">
        <v>409</v>
      </c>
    </row>
    <row r="7" spans="1:9" ht="18" outlineLevel="2">
      <c r="A7" s="274">
        <v>53</v>
      </c>
      <c r="B7" s="421">
        <v>41348</v>
      </c>
      <c r="C7" s="422" t="s">
        <v>410</v>
      </c>
      <c r="D7" s="426" t="s">
        <v>370</v>
      </c>
      <c r="E7" s="442">
        <v>11000</v>
      </c>
      <c r="F7" s="443" t="s">
        <v>21</v>
      </c>
      <c r="G7" s="426" t="s">
        <v>191</v>
      </c>
      <c r="H7" s="422" t="s">
        <v>300</v>
      </c>
      <c r="I7" s="438" t="s">
        <v>370</v>
      </c>
    </row>
    <row r="8" spans="1:9" ht="18" outlineLevel="2">
      <c r="A8" s="274">
        <v>55</v>
      </c>
      <c r="B8" s="421">
        <v>41355</v>
      </c>
      <c r="C8" s="422" t="s">
        <v>411</v>
      </c>
      <c r="D8" s="426" t="s">
        <v>370</v>
      </c>
      <c r="E8" s="442">
        <v>11000</v>
      </c>
      <c r="F8" s="443" t="s">
        <v>21</v>
      </c>
      <c r="G8" s="426" t="s">
        <v>191</v>
      </c>
      <c r="H8" s="422" t="s">
        <v>300</v>
      </c>
      <c r="I8" s="438" t="s">
        <v>370</v>
      </c>
    </row>
    <row r="9" spans="1:9" ht="18" outlineLevel="2">
      <c r="A9" s="274">
        <v>57</v>
      </c>
      <c r="B9" s="421">
        <v>41361</v>
      </c>
      <c r="C9" s="422" t="s">
        <v>412</v>
      </c>
      <c r="D9" s="426" t="s">
        <v>413</v>
      </c>
      <c r="E9" s="442">
        <v>6300</v>
      </c>
      <c r="F9" s="443" t="s">
        <v>21</v>
      </c>
      <c r="G9" s="426" t="s">
        <v>191</v>
      </c>
      <c r="H9" s="422" t="s">
        <v>298</v>
      </c>
      <c r="I9" s="438" t="s">
        <v>414</v>
      </c>
    </row>
    <row r="10" spans="1:9" ht="18" outlineLevel="2">
      <c r="A10" s="274">
        <v>74</v>
      </c>
      <c r="B10" s="421">
        <v>41369</v>
      </c>
      <c r="C10" s="422" t="s">
        <v>416</v>
      </c>
      <c r="D10" s="426" t="s">
        <v>404</v>
      </c>
      <c r="E10" s="442">
        <v>9100</v>
      </c>
      <c r="F10" s="443" t="s">
        <v>21</v>
      </c>
      <c r="G10" s="426" t="s">
        <v>191</v>
      </c>
      <c r="H10" s="422" t="s">
        <v>298</v>
      </c>
      <c r="I10" s="438" t="s">
        <v>405</v>
      </c>
    </row>
    <row r="11" spans="1:9" ht="18" outlineLevel="2">
      <c r="A11" s="274">
        <v>77</v>
      </c>
      <c r="B11" s="421">
        <v>41374</v>
      </c>
      <c r="C11" s="422" t="s">
        <v>418</v>
      </c>
      <c r="D11" s="426" t="s">
        <v>370</v>
      </c>
      <c r="E11" s="442">
        <v>11000</v>
      </c>
      <c r="F11" s="443" t="s">
        <v>21</v>
      </c>
      <c r="G11" s="426" t="s">
        <v>191</v>
      </c>
      <c r="H11" s="422" t="s">
        <v>300</v>
      </c>
      <c r="I11" s="438" t="s">
        <v>370</v>
      </c>
    </row>
    <row r="12" spans="1:9" ht="18" outlineLevel="2">
      <c r="A12" s="274">
        <v>81</v>
      </c>
      <c r="B12" s="421">
        <v>41386</v>
      </c>
      <c r="C12" s="422" t="s">
        <v>422</v>
      </c>
      <c r="D12" s="426" t="s">
        <v>370</v>
      </c>
      <c r="E12" s="442">
        <v>11000</v>
      </c>
      <c r="F12" s="443" t="s">
        <v>21</v>
      </c>
      <c r="G12" s="426" t="s">
        <v>191</v>
      </c>
      <c r="H12" s="422" t="s">
        <v>300</v>
      </c>
      <c r="I12" s="438" t="s">
        <v>370</v>
      </c>
    </row>
    <row r="13" spans="1:9" ht="18" outlineLevel="2">
      <c r="A13" s="274">
        <v>84</v>
      </c>
      <c r="B13" s="421">
        <v>41394</v>
      </c>
      <c r="C13" s="422" t="s">
        <v>424</v>
      </c>
      <c r="D13" s="426" t="s">
        <v>425</v>
      </c>
      <c r="E13" s="442">
        <v>34909</v>
      </c>
      <c r="F13" s="443" t="s">
        <v>21</v>
      </c>
      <c r="G13" s="426" t="s">
        <v>191</v>
      </c>
      <c r="H13" s="422" t="s">
        <v>300</v>
      </c>
      <c r="I13" s="438" t="s">
        <v>426</v>
      </c>
    </row>
    <row r="14" spans="1:9" ht="18" outlineLevel="2">
      <c r="A14" s="274">
        <v>87</v>
      </c>
      <c r="B14" s="421">
        <v>41397</v>
      </c>
      <c r="C14" s="422" t="s">
        <v>427</v>
      </c>
      <c r="D14" s="426" t="s">
        <v>360</v>
      </c>
      <c r="E14" s="442">
        <v>15000</v>
      </c>
      <c r="F14" s="443" t="s">
        <v>21</v>
      </c>
      <c r="G14" s="426" t="s">
        <v>191</v>
      </c>
      <c r="H14" s="422" t="s">
        <v>300</v>
      </c>
      <c r="I14" s="438" t="s">
        <v>428</v>
      </c>
    </row>
    <row r="15" spans="1:9" ht="18" outlineLevel="2">
      <c r="A15" s="274">
        <v>89</v>
      </c>
      <c r="B15" s="421">
        <v>41400</v>
      </c>
      <c r="C15" s="422" t="s">
        <v>429</v>
      </c>
      <c r="D15" s="426" t="s">
        <v>413</v>
      </c>
      <c r="E15" s="442">
        <v>25200</v>
      </c>
      <c r="F15" s="443" t="s">
        <v>21</v>
      </c>
      <c r="G15" s="426" t="s">
        <v>191</v>
      </c>
      <c r="H15" s="422" t="s">
        <v>298</v>
      </c>
      <c r="I15" s="438" t="s">
        <v>414</v>
      </c>
    </row>
    <row r="16" spans="1:9" ht="18" outlineLevel="2">
      <c r="A16" s="274">
        <v>101</v>
      </c>
      <c r="B16" s="421">
        <v>41415</v>
      </c>
      <c r="C16" s="422" t="s">
        <v>430</v>
      </c>
      <c r="D16" s="426" t="s">
        <v>431</v>
      </c>
      <c r="E16" s="442">
        <v>10000</v>
      </c>
      <c r="F16" s="443" t="s">
        <v>21</v>
      </c>
      <c r="G16" s="426" t="s">
        <v>191</v>
      </c>
      <c r="H16" s="422" t="s">
        <v>300</v>
      </c>
      <c r="I16" s="438" t="s">
        <v>432</v>
      </c>
    </row>
    <row r="17" spans="1:9" ht="18" outlineLevel="2">
      <c r="A17" s="274">
        <v>103</v>
      </c>
      <c r="B17" s="421">
        <v>41416</v>
      </c>
      <c r="C17" s="422" t="s">
        <v>433</v>
      </c>
      <c r="D17" s="426" t="s">
        <v>404</v>
      </c>
      <c r="E17" s="442">
        <v>9100</v>
      </c>
      <c r="F17" s="443" t="s">
        <v>21</v>
      </c>
      <c r="G17" s="426" t="s">
        <v>191</v>
      </c>
      <c r="H17" s="422" t="s">
        <v>298</v>
      </c>
      <c r="I17" s="438" t="s">
        <v>405</v>
      </c>
    </row>
    <row r="18" spans="1:9" ht="18" outlineLevel="2">
      <c r="A18" s="274">
        <v>161</v>
      </c>
      <c r="B18" s="421">
        <v>41492</v>
      </c>
      <c r="C18" s="422" t="s">
        <v>437</v>
      </c>
      <c r="D18" s="426" t="s">
        <v>438</v>
      </c>
      <c r="E18" s="442">
        <v>10000</v>
      </c>
      <c r="F18" s="443" t="s">
        <v>21</v>
      </c>
      <c r="G18" s="426" t="s">
        <v>191</v>
      </c>
      <c r="H18" s="422" t="s">
        <v>298</v>
      </c>
      <c r="I18" s="438" t="s">
        <v>439</v>
      </c>
    </row>
    <row r="19" spans="1:9" ht="18" outlineLevel="2">
      <c r="A19" s="274">
        <v>184</v>
      </c>
      <c r="B19" s="421">
        <v>41529</v>
      </c>
      <c r="C19" s="422" t="s">
        <v>440</v>
      </c>
      <c r="D19" s="426" t="s">
        <v>404</v>
      </c>
      <c r="E19" s="442">
        <v>9000</v>
      </c>
      <c r="F19" s="443" t="s">
        <v>21</v>
      </c>
      <c r="G19" s="426" t="s">
        <v>191</v>
      </c>
      <c r="H19" s="422" t="s">
        <v>298</v>
      </c>
      <c r="I19" s="438" t="s">
        <v>441</v>
      </c>
    </row>
    <row r="20" spans="1:9" ht="18" outlineLevel="2">
      <c r="A20" s="274">
        <v>205</v>
      </c>
      <c r="B20" s="421">
        <v>41569</v>
      </c>
      <c r="C20" s="422" t="s">
        <v>442</v>
      </c>
      <c r="D20" s="426" t="s">
        <v>443</v>
      </c>
      <c r="E20" s="442">
        <v>5072.69</v>
      </c>
      <c r="F20" s="443" t="s">
        <v>21</v>
      </c>
      <c r="G20" s="426" t="s">
        <v>191</v>
      </c>
      <c r="H20" s="422" t="s">
        <v>298</v>
      </c>
      <c r="I20" s="438" t="s">
        <v>444</v>
      </c>
    </row>
    <row r="21" spans="1:9" ht="18" outlineLevel="2">
      <c r="A21" s="274">
        <v>220</v>
      </c>
      <c r="B21" s="231">
        <v>41584</v>
      </c>
      <c r="C21" s="164" t="s">
        <v>775</v>
      </c>
      <c r="D21" s="166" t="s">
        <v>404</v>
      </c>
      <c r="E21" s="442">
        <v>9566.9</v>
      </c>
      <c r="F21" s="443" t="s">
        <v>21</v>
      </c>
      <c r="G21" s="426" t="s">
        <v>191</v>
      </c>
      <c r="H21" s="422" t="s">
        <v>298</v>
      </c>
      <c r="I21" s="165" t="s">
        <v>776</v>
      </c>
    </row>
    <row r="22" spans="1:9" ht="18" outlineLevel="2">
      <c r="A22" s="274">
        <v>238</v>
      </c>
      <c r="B22" s="231">
        <v>41584</v>
      </c>
      <c r="C22" s="427" t="s">
        <v>446</v>
      </c>
      <c r="D22" s="422" t="s">
        <v>438</v>
      </c>
      <c r="E22" s="423">
        <v>8106</v>
      </c>
      <c r="F22" s="443" t="s">
        <v>21</v>
      </c>
      <c r="G22" s="426" t="s">
        <v>191</v>
      </c>
      <c r="H22" s="422" t="s">
        <v>298</v>
      </c>
      <c r="I22" s="165" t="s">
        <v>822</v>
      </c>
    </row>
    <row r="23" spans="1:9" ht="18" outlineLevel="2">
      <c r="A23" s="274">
        <v>240</v>
      </c>
      <c r="B23" s="231">
        <v>41393</v>
      </c>
      <c r="C23" s="427" t="s">
        <v>445</v>
      </c>
      <c r="D23" s="422" t="s">
        <v>413</v>
      </c>
      <c r="E23" s="423">
        <v>31500</v>
      </c>
      <c r="F23" s="443" t="s">
        <v>21</v>
      </c>
      <c r="G23" s="426" t="s">
        <v>191</v>
      </c>
      <c r="H23" s="422" t="s">
        <v>298</v>
      </c>
      <c r="I23" s="165" t="s">
        <v>414</v>
      </c>
    </row>
    <row r="24" spans="1:9" ht="18" outlineLevel="1">
      <c r="A24" s="274"/>
      <c r="B24" s="231"/>
      <c r="C24" s="427"/>
      <c r="D24" s="519"/>
      <c r="E24" s="423">
        <f>SUBTOTAL(9,E4:E23)</f>
        <v>245554.59</v>
      </c>
      <c r="F24" s="520" t="s">
        <v>936</v>
      </c>
      <c r="G24" s="426"/>
      <c r="H24" s="422"/>
      <c r="I24" s="165"/>
    </row>
    <row r="25" spans="1:9" ht="18" outlineLevel="2">
      <c r="A25" s="274">
        <v>9</v>
      </c>
      <c r="B25" s="421">
        <v>41303</v>
      </c>
      <c r="C25" s="162" t="s">
        <v>1047</v>
      </c>
      <c r="D25" s="509" t="s">
        <v>407</v>
      </c>
      <c r="E25" s="426">
        <v>38.72</v>
      </c>
      <c r="F25" s="424" t="s">
        <v>23</v>
      </c>
      <c r="G25" s="425" t="s">
        <v>97</v>
      </c>
      <c r="H25" s="425" t="s">
        <v>298</v>
      </c>
      <c r="I25" s="455" t="s">
        <v>534</v>
      </c>
    </row>
    <row r="26" spans="1:9" ht="18" outlineLevel="2">
      <c r="A26" s="274">
        <v>73</v>
      </c>
      <c r="B26" s="421">
        <v>41364</v>
      </c>
      <c r="C26" s="422" t="s">
        <v>415</v>
      </c>
      <c r="D26" s="509" t="s">
        <v>407</v>
      </c>
      <c r="E26" s="442">
        <v>146.86</v>
      </c>
      <c r="F26" s="424" t="s">
        <v>23</v>
      </c>
      <c r="G26" s="425" t="s">
        <v>97</v>
      </c>
      <c r="H26" s="425" t="s">
        <v>298</v>
      </c>
      <c r="I26" s="455" t="s">
        <v>534</v>
      </c>
    </row>
    <row r="27" spans="1:9" ht="18" outlineLevel="2">
      <c r="A27" s="274">
        <v>144</v>
      </c>
      <c r="B27" s="421">
        <v>41455</v>
      </c>
      <c r="C27" s="422" t="s">
        <v>435</v>
      </c>
      <c r="D27" s="426" t="s">
        <v>407</v>
      </c>
      <c r="E27" s="442">
        <v>4.4</v>
      </c>
      <c r="F27" s="424" t="s">
        <v>23</v>
      </c>
      <c r="G27" s="425" t="s">
        <v>97</v>
      </c>
      <c r="H27" s="425" t="s">
        <v>298</v>
      </c>
      <c r="I27" s="455" t="s">
        <v>534</v>
      </c>
    </row>
    <row r="28" spans="1:9" ht="18" outlineLevel="2">
      <c r="A28" s="274">
        <v>186</v>
      </c>
      <c r="B28" s="231">
        <v>41547</v>
      </c>
      <c r="C28" s="422" t="s">
        <v>435</v>
      </c>
      <c r="D28" s="426" t="s">
        <v>407</v>
      </c>
      <c r="E28" s="442">
        <v>3.84</v>
      </c>
      <c r="F28" s="424" t="s">
        <v>23</v>
      </c>
      <c r="G28" s="425" t="s">
        <v>97</v>
      </c>
      <c r="H28" s="425" t="s">
        <v>298</v>
      </c>
      <c r="I28" s="165" t="s">
        <v>534</v>
      </c>
    </row>
    <row r="29" spans="1:9" ht="18" outlineLevel="2">
      <c r="A29" s="274">
        <v>243</v>
      </c>
      <c r="B29" s="421">
        <v>41639</v>
      </c>
      <c r="C29" s="162" t="s">
        <v>830</v>
      </c>
      <c r="D29" s="426" t="s">
        <v>407</v>
      </c>
      <c r="E29" s="442">
        <v>1.33</v>
      </c>
      <c r="F29" s="424" t="s">
        <v>23</v>
      </c>
      <c r="G29" s="425" t="s">
        <v>97</v>
      </c>
      <c r="H29" s="425" t="s">
        <v>298</v>
      </c>
      <c r="I29" s="455" t="s">
        <v>534</v>
      </c>
    </row>
    <row r="30" spans="1:9" ht="18" outlineLevel="2">
      <c r="A30" s="274">
        <v>244</v>
      </c>
      <c r="B30" s="510">
        <v>41639</v>
      </c>
      <c r="C30" s="457" t="s">
        <v>833</v>
      </c>
      <c r="D30" s="511"/>
      <c r="E30" s="468">
        <v>0.88</v>
      </c>
      <c r="F30" s="458" t="s">
        <v>23</v>
      </c>
      <c r="G30" s="459" t="s">
        <v>97</v>
      </c>
      <c r="H30" s="459" t="s">
        <v>298</v>
      </c>
      <c r="I30" s="460" t="s">
        <v>834</v>
      </c>
    </row>
    <row r="31" spans="1:9" ht="18" outlineLevel="1">
      <c r="A31" s="274"/>
      <c r="B31" s="510"/>
      <c r="C31" s="457"/>
      <c r="D31" s="511"/>
      <c r="E31" s="468">
        <f>SUBTOTAL(9,E25:E30)</f>
        <v>196.03000000000003</v>
      </c>
      <c r="F31" s="521" t="s">
        <v>937</v>
      </c>
      <c r="G31" s="459"/>
      <c r="H31" s="459"/>
      <c r="I31" s="460"/>
    </row>
    <row r="32" spans="1:9" ht="18" outlineLevel="2">
      <c r="A32" s="274">
        <v>8</v>
      </c>
      <c r="B32" s="421">
        <v>41303</v>
      </c>
      <c r="C32" s="422" t="s">
        <v>403</v>
      </c>
      <c r="D32" s="426" t="s">
        <v>404</v>
      </c>
      <c r="E32" s="442">
        <v>1911</v>
      </c>
      <c r="F32" s="424" t="s">
        <v>26</v>
      </c>
      <c r="G32" s="425" t="s">
        <v>100</v>
      </c>
      <c r="H32" s="425" t="s">
        <v>300</v>
      </c>
      <c r="I32" s="455" t="s">
        <v>779</v>
      </c>
    </row>
    <row r="33" spans="1:9" ht="18" outlineLevel="2">
      <c r="A33" s="274">
        <v>51</v>
      </c>
      <c r="B33" s="421">
        <v>41339</v>
      </c>
      <c r="C33" s="422" t="s">
        <v>408</v>
      </c>
      <c r="D33" s="426" t="s">
        <v>369</v>
      </c>
      <c r="E33" s="442">
        <v>1176</v>
      </c>
      <c r="F33" s="424" t="s">
        <v>26</v>
      </c>
      <c r="G33" s="425" t="s">
        <v>100</v>
      </c>
      <c r="H33" s="425" t="s">
        <v>300</v>
      </c>
      <c r="I33" s="455" t="s">
        <v>779</v>
      </c>
    </row>
    <row r="34" spans="1:9" ht="18" outlineLevel="2">
      <c r="A34" s="274">
        <v>52</v>
      </c>
      <c r="B34" s="421">
        <v>41339</v>
      </c>
      <c r="C34" s="422" t="s">
        <v>408</v>
      </c>
      <c r="D34" s="426" t="s">
        <v>369</v>
      </c>
      <c r="E34" s="442">
        <v>840</v>
      </c>
      <c r="F34" s="424" t="s">
        <v>26</v>
      </c>
      <c r="G34" s="425" t="s">
        <v>100</v>
      </c>
      <c r="H34" s="425" t="s">
        <v>298</v>
      </c>
      <c r="I34" s="455" t="s">
        <v>779</v>
      </c>
    </row>
    <row r="35" spans="1:9" ht="18" outlineLevel="2">
      <c r="A35" s="274">
        <v>54</v>
      </c>
      <c r="B35" s="421">
        <v>41348</v>
      </c>
      <c r="C35" s="422" t="s">
        <v>410</v>
      </c>
      <c r="D35" s="426" t="s">
        <v>370</v>
      </c>
      <c r="E35" s="442">
        <v>2310</v>
      </c>
      <c r="F35" s="424" t="s">
        <v>26</v>
      </c>
      <c r="G35" s="425" t="s">
        <v>100</v>
      </c>
      <c r="H35" s="425" t="s">
        <v>300</v>
      </c>
      <c r="I35" s="455" t="s">
        <v>779</v>
      </c>
    </row>
    <row r="36" spans="1:9" ht="18" outlineLevel="2">
      <c r="A36" s="274">
        <v>56</v>
      </c>
      <c r="B36" s="421">
        <v>41355</v>
      </c>
      <c r="C36" s="422" t="s">
        <v>411</v>
      </c>
      <c r="D36" s="426" t="s">
        <v>370</v>
      </c>
      <c r="E36" s="442">
        <v>2310</v>
      </c>
      <c r="F36" s="424" t="s">
        <v>26</v>
      </c>
      <c r="G36" s="425" t="s">
        <v>100</v>
      </c>
      <c r="H36" s="425" t="s">
        <v>300</v>
      </c>
      <c r="I36" s="455" t="s">
        <v>779</v>
      </c>
    </row>
    <row r="37" spans="1:9" ht="18" outlineLevel="2">
      <c r="A37" s="274">
        <v>58</v>
      </c>
      <c r="B37" s="421">
        <v>41361</v>
      </c>
      <c r="C37" s="422" t="s">
        <v>412</v>
      </c>
      <c r="D37" s="426" t="s">
        <v>413</v>
      </c>
      <c r="E37" s="442">
        <v>1323</v>
      </c>
      <c r="F37" s="424" t="s">
        <v>26</v>
      </c>
      <c r="G37" s="425" t="s">
        <v>100</v>
      </c>
      <c r="H37" s="425" t="s">
        <v>298</v>
      </c>
      <c r="I37" s="455" t="s">
        <v>779</v>
      </c>
    </row>
    <row r="38" spans="1:9" ht="18" outlineLevel="2">
      <c r="A38" s="274">
        <v>75</v>
      </c>
      <c r="B38" s="421">
        <v>41369</v>
      </c>
      <c r="C38" s="422" t="s">
        <v>416</v>
      </c>
      <c r="D38" s="509" t="s">
        <v>404</v>
      </c>
      <c r="E38" s="442">
        <v>1911</v>
      </c>
      <c r="F38" s="424" t="s">
        <v>26</v>
      </c>
      <c r="G38" s="425" t="s">
        <v>100</v>
      </c>
      <c r="H38" s="425" t="s">
        <v>298</v>
      </c>
      <c r="I38" s="455" t="s">
        <v>779</v>
      </c>
    </row>
    <row r="39" spans="1:9" ht="18" outlineLevel="2">
      <c r="A39" s="274">
        <v>78</v>
      </c>
      <c r="B39" s="421">
        <v>41374</v>
      </c>
      <c r="C39" s="422" t="s">
        <v>418</v>
      </c>
      <c r="D39" s="426" t="s">
        <v>370</v>
      </c>
      <c r="E39" s="442">
        <v>2310</v>
      </c>
      <c r="F39" s="424" t="s">
        <v>26</v>
      </c>
      <c r="G39" s="425" t="s">
        <v>100</v>
      </c>
      <c r="H39" s="425" t="s">
        <v>300</v>
      </c>
      <c r="I39" s="455" t="s">
        <v>779</v>
      </c>
    </row>
    <row r="40" spans="1:9" ht="18" outlineLevel="2">
      <c r="A40" s="274">
        <v>82</v>
      </c>
      <c r="B40" s="421">
        <v>41386</v>
      </c>
      <c r="C40" s="422" t="s">
        <v>422</v>
      </c>
      <c r="D40" s="426" t="s">
        <v>370</v>
      </c>
      <c r="E40" s="442">
        <v>2310</v>
      </c>
      <c r="F40" s="424" t="s">
        <v>26</v>
      </c>
      <c r="G40" s="425" t="s">
        <v>100</v>
      </c>
      <c r="H40" s="425" t="s">
        <v>300</v>
      </c>
      <c r="I40" s="455" t="s">
        <v>779</v>
      </c>
    </row>
    <row r="41" spans="1:9" ht="18" outlineLevel="2">
      <c r="A41" s="274">
        <v>85</v>
      </c>
      <c r="B41" s="421">
        <v>41394</v>
      </c>
      <c r="C41" s="422" t="s">
        <v>424</v>
      </c>
      <c r="D41" s="426" t="s">
        <v>425</v>
      </c>
      <c r="E41" s="442">
        <v>7330.89</v>
      </c>
      <c r="F41" s="424" t="s">
        <v>26</v>
      </c>
      <c r="G41" s="425" t="s">
        <v>100</v>
      </c>
      <c r="H41" s="425" t="s">
        <v>300</v>
      </c>
      <c r="I41" s="455" t="s">
        <v>779</v>
      </c>
    </row>
    <row r="42" spans="1:9" ht="18" outlineLevel="2">
      <c r="A42" s="274">
        <v>86</v>
      </c>
      <c r="B42" s="421">
        <v>41394</v>
      </c>
      <c r="C42" s="422" t="s">
        <v>424</v>
      </c>
      <c r="D42" s="426" t="s">
        <v>425</v>
      </c>
      <c r="E42" s="442">
        <v>0.01</v>
      </c>
      <c r="F42" s="424" t="s">
        <v>26</v>
      </c>
      <c r="G42" s="425" t="s">
        <v>100</v>
      </c>
      <c r="H42" s="425" t="s">
        <v>298</v>
      </c>
      <c r="I42" s="455" t="s">
        <v>779</v>
      </c>
    </row>
    <row r="43" spans="1:9" ht="18" outlineLevel="2">
      <c r="A43" s="274">
        <v>88</v>
      </c>
      <c r="B43" s="421">
        <v>41397</v>
      </c>
      <c r="C43" s="422" t="s">
        <v>427</v>
      </c>
      <c r="D43" s="426" t="s">
        <v>360</v>
      </c>
      <c r="E43" s="442">
        <v>3150</v>
      </c>
      <c r="F43" s="424" t="s">
        <v>26</v>
      </c>
      <c r="G43" s="425" t="s">
        <v>100</v>
      </c>
      <c r="H43" s="425" t="s">
        <v>300</v>
      </c>
      <c r="I43" s="455" t="s">
        <v>779</v>
      </c>
    </row>
    <row r="44" spans="1:9" ht="18" outlineLevel="2">
      <c r="A44" s="274">
        <v>90</v>
      </c>
      <c r="B44" s="421">
        <v>41400</v>
      </c>
      <c r="C44" s="422" t="s">
        <v>429</v>
      </c>
      <c r="D44" s="426" t="s">
        <v>413</v>
      </c>
      <c r="E44" s="442">
        <v>5292</v>
      </c>
      <c r="F44" s="424" t="s">
        <v>26</v>
      </c>
      <c r="G44" s="425" t="s">
        <v>100</v>
      </c>
      <c r="H44" s="425" t="s">
        <v>298</v>
      </c>
      <c r="I44" s="455" t="s">
        <v>779</v>
      </c>
    </row>
    <row r="45" spans="1:9" ht="18" outlineLevel="2">
      <c r="A45" s="274">
        <v>102</v>
      </c>
      <c r="B45" s="421">
        <v>41415</v>
      </c>
      <c r="C45" s="422" t="s">
        <v>430</v>
      </c>
      <c r="D45" s="426" t="s">
        <v>431</v>
      </c>
      <c r="E45" s="442">
        <v>2100</v>
      </c>
      <c r="F45" s="424" t="s">
        <v>26</v>
      </c>
      <c r="G45" s="425" t="s">
        <v>100</v>
      </c>
      <c r="H45" s="425" t="s">
        <v>300</v>
      </c>
      <c r="I45" s="455" t="s">
        <v>779</v>
      </c>
    </row>
    <row r="46" spans="1:9" ht="18" outlineLevel="2">
      <c r="A46" s="274">
        <v>104</v>
      </c>
      <c r="B46" s="421">
        <v>41416</v>
      </c>
      <c r="C46" s="422" t="s">
        <v>433</v>
      </c>
      <c r="D46" s="426" t="s">
        <v>404</v>
      </c>
      <c r="E46" s="442">
        <v>1911</v>
      </c>
      <c r="F46" s="424" t="s">
        <v>26</v>
      </c>
      <c r="G46" s="425" t="s">
        <v>100</v>
      </c>
      <c r="H46" s="425" t="s">
        <v>298</v>
      </c>
      <c r="I46" s="455" t="s">
        <v>779</v>
      </c>
    </row>
    <row r="47" spans="1:9" ht="18" outlineLevel="2">
      <c r="A47" s="274">
        <v>162</v>
      </c>
      <c r="B47" s="421">
        <v>41492</v>
      </c>
      <c r="C47" s="422" t="s">
        <v>437</v>
      </c>
      <c r="D47" s="426" t="s">
        <v>438</v>
      </c>
      <c r="E47" s="442">
        <v>2100</v>
      </c>
      <c r="F47" s="424" t="s">
        <v>26</v>
      </c>
      <c r="G47" s="425" t="s">
        <v>100</v>
      </c>
      <c r="H47" s="425" t="s">
        <v>298</v>
      </c>
      <c r="I47" s="455" t="s">
        <v>779</v>
      </c>
    </row>
    <row r="48" spans="1:9" ht="18" outlineLevel="2">
      <c r="A48" s="274">
        <v>185</v>
      </c>
      <c r="B48" s="421">
        <v>41529</v>
      </c>
      <c r="C48" s="422" t="s">
        <v>440</v>
      </c>
      <c r="D48" s="426" t="s">
        <v>404</v>
      </c>
      <c r="E48" s="442">
        <v>1890</v>
      </c>
      <c r="F48" s="424" t="s">
        <v>26</v>
      </c>
      <c r="G48" s="425" t="s">
        <v>100</v>
      </c>
      <c r="H48" s="425" t="s">
        <v>298</v>
      </c>
      <c r="I48" s="455" t="s">
        <v>779</v>
      </c>
    </row>
    <row r="49" spans="1:9" ht="18" outlineLevel="2">
      <c r="A49" s="274">
        <v>206</v>
      </c>
      <c r="B49" s="421">
        <v>41569</v>
      </c>
      <c r="C49" s="422" t="s">
        <v>442</v>
      </c>
      <c r="D49" s="426" t="s">
        <v>443</v>
      </c>
      <c r="E49" s="442">
        <v>1065.26</v>
      </c>
      <c r="F49" s="424" t="s">
        <v>26</v>
      </c>
      <c r="G49" s="425" t="s">
        <v>100</v>
      </c>
      <c r="H49" s="425" t="s">
        <v>298</v>
      </c>
      <c r="I49" s="455" t="s">
        <v>779</v>
      </c>
    </row>
    <row r="50" spans="1:9" ht="18" outlineLevel="2">
      <c r="A50" s="274">
        <v>221</v>
      </c>
      <c r="B50" s="231">
        <v>41584</v>
      </c>
      <c r="C50" s="164" t="s">
        <v>775</v>
      </c>
      <c r="D50" s="166" t="s">
        <v>404</v>
      </c>
      <c r="E50" s="442">
        <v>2104.72</v>
      </c>
      <c r="F50" s="424" t="s">
        <v>26</v>
      </c>
      <c r="G50" s="425" t="s">
        <v>100</v>
      </c>
      <c r="H50" s="425" t="s">
        <v>298</v>
      </c>
      <c r="I50" s="165" t="s">
        <v>776</v>
      </c>
    </row>
    <row r="51" spans="1:9" ht="18" outlineLevel="2">
      <c r="A51" s="274">
        <v>239</v>
      </c>
      <c r="B51" s="231">
        <v>41584</v>
      </c>
      <c r="C51" s="427" t="s">
        <v>446</v>
      </c>
      <c r="D51" s="422" t="s">
        <v>438</v>
      </c>
      <c r="E51" s="423">
        <v>1783.22</v>
      </c>
      <c r="F51" s="424" t="s">
        <v>26</v>
      </c>
      <c r="G51" s="425" t="s">
        <v>100</v>
      </c>
      <c r="H51" s="425" t="s">
        <v>298</v>
      </c>
      <c r="I51" s="165" t="s">
        <v>779</v>
      </c>
    </row>
    <row r="52" spans="1:9" ht="18" outlineLevel="2">
      <c r="A52" s="274">
        <v>241</v>
      </c>
      <c r="B52" s="231">
        <v>41393</v>
      </c>
      <c r="C52" s="427" t="s">
        <v>445</v>
      </c>
      <c r="D52" s="422" t="s">
        <v>413</v>
      </c>
      <c r="E52" s="423">
        <v>6615</v>
      </c>
      <c r="F52" s="424" t="s">
        <v>26</v>
      </c>
      <c r="G52" s="425" t="s">
        <v>100</v>
      </c>
      <c r="H52" s="425" t="s">
        <v>298</v>
      </c>
      <c r="I52" s="165" t="s">
        <v>779</v>
      </c>
    </row>
    <row r="53" spans="1:9" ht="18" outlineLevel="1">
      <c r="A53" s="274"/>
      <c r="B53" s="231"/>
      <c r="C53" s="427"/>
      <c r="D53" s="422"/>
      <c r="E53" s="423">
        <f>SUBTOTAL(9,E32:E52)</f>
        <v>51743.1</v>
      </c>
      <c r="F53" s="522" t="s">
        <v>938</v>
      </c>
      <c r="G53" s="425"/>
      <c r="H53" s="425"/>
      <c r="I53" s="165"/>
    </row>
    <row r="54" spans="1:9" ht="18" outlineLevel="2">
      <c r="A54" s="274">
        <v>10</v>
      </c>
      <c r="B54" s="421">
        <v>41303</v>
      </c>
      <c r="C54" s="162" t="s">
        <v>1048</v>
      </c>
      <c r="D54" s="426" t="s">
        <v>407</v>
      </c>
      <c r="E54" s="426">
        <v>75557.48</v>
      </c>
      <c r="F54" s="424" t="s">
        <v>27</v>
      </c>
      <c r="G54" s="425" t="s">
        <v>101</v>
      </c>
      <c r="H54" s="425" t="s">
        <v>298</v>
      </c>
      <c r="I54" s="455" t="s">
        <v>534</v>
      </c>
    </row>
    <row r="55" spans="1:9" ht="26.25" outlineLevel="2">
      <c r="A55" s="274">
        <v>21</v>
      </c>
      <c r="B55" s="231">
        <v>41306</v>
      </c>
      <c r="C55" s="164" t="s">
        <v>916</v>
      </c>
      <c r="D55" s="166" t="s">
        <v>365</v>
      </c>
      <c r="E55" s="167">
        <v>0.87</v>
      </c>
      <c r="F55" s="163" t="s">
        <v>27</v>
      </c>
      <c r="G55" s="164" t="s">
        <v>101</v>
      </c>
      <c r="H55" s="164" t="s">
        <v>298</v>
      </c>
      <c r="I55" s="165" t="s">
        <v>356</v>
      </c>
    </row>
    <row r="56" spans="1:9" ht="26.25" outlineLevel="2">
      <c r="A56" s="274">
        <v>30</v>
      </c>
      <c r="B56" s="231">
        <v>41334</v>
      </c>
      <c r="C56" s="164" t="s">
        <v>469</v>
      </c>
      <c r="D56" s="164" t="s">
        <v>354</v>
      </c>
      <c r="E56" s="167">
        <v>0.51</v>
      </c>
      <c r="F56" s="163" t="s">
        <v>27</v>
      </c>
      <c r="G56" s="164" t="s">
        <v>347</v>
      </c>
      <c r="H56" s="164" t="s">
        <v>298</v>
      </c>
      <c r="I56" s="165" t="s">
        <v>356</v>
      </c>
    </row>
    <row r="57" spans="1:9" ht="26.25" outlineLevel="2">
      <c r="A57" s="274">
        <v>37</v>
      </c>
      <c r="B57" s="231">
        <v>41334</v>
      </c>
      <c r="C57" s="164" t="s">
        <v>476</v>
      </c>
      <c r="D57" s="166" t="s">
        <v>451</v>
      </c>
      <c r="E57" s="167">
        <v>0.84</v>
      </c>
      <c r="F57" s="163" t="s">
        <v>27</v>
      </c>
      <c r="G57" s="164" t="s">
        <v>347</v>
      </c>
      <c r="H57" s="164" t="s">
        <v>298</v>
      </c>
      <c r="I57" s="165" t="s">
        <v>356</v>
      </c>
    </row>
    <row r="58" spans="1:9" ht="26.25" outlineLevel="2">
      <c r="A58" s="274">
        <v>41</v>
      </c>
      <c r="B58" s="231">
        <v>41334</v>
      </c>
      <c r="C58" s="164" t="s">
        <v>480</v>
      </c>
      <c r="D58" s="166" t="s">
        <v>455</v>
      </c>
      <c r="E58" s="167">
        <v>0.25</v>
      </c>
      <c r="F58" s="163" t="s">
        <v>27</v>
      </c>
      <c r="G58" s="164" t="s">
        <v>347</v>
      </c>
      <c r="H58" s="164" t="s">
        <v>298</v>
      </c>
      <c r="I58" s="165" t="s">
        <v>356</v>
      </c>
    </row>
    <row r="59" spans="1:9" ht="26.25" outlineLevel="2">
      <c r="A59" s="274">
        <v>46</v>
      </c>
      <c r="B59" s="231">
        <v>41334</v>
      </c>
      <c r="C59" s="164" t="s">
        <v>485</v>
      </c>
      <c r="D59" s="166" t="s">
        <v>365</v>
      </c>
      <c r="E59" s="167">
        <v>0.27</v>
      </c>
      <c r="F59" s="163" t="s">
        <v>27</v>
      </c>
      <c r="G59" s="164" t="s">
        <v>347</v>
      </c>
      <c r="H59" s="164" t="s">
        <v>298</v>
      </c>
      <c r="I59" s="165" t="s">
        <v>356</v>
      </c>
    </row>
    <row r="60" spans="1:9" ht="26.25" outlineLevel="2">
      <c r="A60" s="274">
        <v>62</v>
      </c>
      <c r="B60" s="231">
        <v>41362</v>
      </c>
      <c r="C60" s="164" t="s">
        <v>490</v>
      </c>
      <c r="D60" s="166" t="s">
        <v>455</v>
      </c>
      <c r="E60" s="167">
        <v>0.81</v>
      </c>
      <c r="F60" s="163" t="s">
        <v>27</v>
      </c>
      <c r="G60" s="164" t="s">
        <v>347</v>
      </c>
      <c r="H60" s="164" t="s">
        <v>298</v>
      </c>
      <c r="I60" s="165" t="s">
        <v>356</v>
      </c>
    </row>
    <row r="61" spans="1:9" ht="26.25" outlineLevel="2">
      <c r="A61" s="274">
        <v>67</v>
      </c>
      <c r="B61" s="231">
        <v>41362</v>
      </c>
      <c r="C61" s="164" t="s">
        <v>490</v>
      </c>
      <c r="D61" s="166" t="s">
        <v>365</v>
      </c>
      <c r="E61" s="167">
        <v>0.56</v>
      </c>
      <c r="F61" s="163" t="s">
        <v>27</v>
      </c>
      <c r="G61" s="164" t="s">
        <v>347</v>
      </c>
      <c r="H61" s="164" t="s">
        <v>298</v>
      </c>
      <c r="I61" s="165" t="s">
        <v>356</v>
      </c>
    </row>
    <row r="62" spans="1:9" ht="18" outlineLevel="2">
      <c r="A62" s="274">
        <v>76</v>
      </c>
      <c r="B62" s="421">
        <v>41372</v>
      </c>
      <c r="C62" s="422" t="s">
        <v>417</v>
      </c>
      <c r="D62" s="426" t="s">
        <v>364</v>
      </c>
      <c r="E62" s="442">
        <v>125.88</v>
      </c>
      <c r="F62" s="424" t="s">
        <v>27</v>
      </c>
      <c r="G62" s="425" t="s">
        <v>101</v>
      </c>
      <c r="H62" s="425" t="s">
        <v>298</v>
      </c>
      <c r="I62" s="438" t="s">
        <v>340</v>
      </c>
    </row>
    <row r="63" spans="1:9" ht="18" outlineLevel="2">
      <c r="A63" s="274">
        <v>79</v>
      </c>
      <c r="B63" s="421">
        <v>41375</v>
      </c>
      <c r="C63" s="422" t="s">
        <v>419</v>
      </c>
      <c r="D63" s="426" t="s">
        <v>299</v>
      </c>
      <c r="E63" s="442">
        <v>384.7</v>
      </c>
      <c r="F63" s="424" t="s">
        <v>27</v>
      </c>
      <c r="G63" s="425" t="s">
        <v>101</v>
      </c>
      <c r="H63" s="425" t="s">
        <v>298</v>
      </c>
      <c r="I63" s="438" t="s">
        <v>340</v>
      </c>
    </row>
    <row r="64" spans="1:9" ht="26.25" outlineLevel="2">
      <c r="A64" s="274">
        <v>94</v>
      </c>
      <c r="B64" s="231">
        <v>41400</v>
      </c>
      <c r="C64" s="164" t="s">
        <v>498</v>
      </c>
      <c r="D64" s="166" t="s">
        <v>455</v>
      </c>
      <c r="E64" s="167">
        <v>0.21</v>
      </c>
      <c r="F64" s="163" t="s">
        <v>27</v>
      </c>
      <c r="G64" s="164" t="s">
        <v>347</v>
      </c>
      <c r="H64" s="164" t="s">
        <v>298</v>
      </c>
      <c r="I64" s="165" t="s">
        <v>356</v>
      </c>
    </row>
    <row r="65" spans="1:9" ht="26.25" outlineLevel="2">
      <c r="A65" s="274">
        <v>111</v>
      </c>
      <c r="B65" s="231">
        <v>41429</v>
      </c>
      <c r="C65" s="164" t="s">
        <v>674</v>
      </c>
      <c r="D65" s="166" t="s">
        <v>455</v>
      </c>
      <c r="E65" s="167">
        <v>0.46</v>
      </c>
      <c r="F65" s="163" t="s">
        <v>27</v>
      </c>
      <c r="G65" s="164" t="s">
        <v>347</v>
      </c>
      <c r="H65" s="164" t="s">
        <v>298</v>
      </c>
      <c r="I65" s="165" t="s">
        <v>356</v>
      </c>
    </row>
    <row r="66" spans="1:9" ht="26.25" outlineLevel="2">
      <c r="A66" s="274">
        <v>115</v>
      </c>
      <c r="B66" s="231">
        <v>41429</v>
      </c>
      <c r="C66" s="164" t="s">
        <v>674</v>
      </c>
      <c r="D66" s="166" t="s">
        <v>492</v>
      </c>
      <c r="E66" s="167">
        <v>0.43</v>
      </c>
      <c r="F66" s="163" t="s">
        <v>27</v>
      </c>
      <c r="G66" s="164" t="s">
        <v>347</v>
      </c>
      <c r="H66" s="164" t="s">
        <v>298</v>
      </c>
      <c r="I66" s="165" t="s">
        <v>356</v>
      </c>
    </row>
    <row r="67" spans="1:9" ht="26.25" outlineLevel="2">
      <c r="A67" s="274">
        <v>119</v>
      </c>
      <c r="B67" s="231">
        <v>41429</v>
      </c>
      <c r="C67" s="164" t="s">
        <v>674</v>
      </c>
      <c r="D67" s="166" t="s">
        <v>365</v>
      </c>
      <c r="E67" s="167">
        <v>0.87</v>
      </c>
      <c r="F67" s="163" t="s">
        <v>27</v>
      </c>
      <c r="G67" s="164" t="s">
        <v>347</v>
      </c>
      <c r="H67" s="164" t="s">
        <v>298</v>
      </c>
      <c r="I67" s="165" t="s">
        <v>356</v>
      </c>
    </row>
    <row r="68" spans="1:9" ht="26.25" outlineLevel="2">
      <c r="A68" s="274">
        <v>128</v>
      </c>
      <c r="B68" s="231">
        <v>41451</v>
      </c>
      <c r="C68" s="164" t="s">
        <v>686</v>
      </c>
      <c r="D68" s="166" t="s">
        <v>354</v>
      </c>
      <c r="E68" s="167">
        <v>0.53</v>
      </c>
      <c r="F68" s="163" t="s">
        <v>27</v>
      </c>
      <c r="G68" s="164" t="s">
        <v>347</v>
      </c>
      <c r="H68" s="164" t="s">
        <v>298</v>
      </c>
      <c r="I68" s="165" t="s">
        <v>356</v>
      </c>
    </row>
    <row r="69" spans="1:9" ht="26.25" outlineLevel="2">
      <c r="A69" s="274">
        <v>133</v>
      </c>
      <c r="B69" s="231">
        <v>41451</v>
      </c>
      <c r="C69" s="164" t="s">
        <v>686</v>
      </c>
      <c r="D69" s="166" t="s">
        <v>455</v>
      </c>
      <c r="E69" s="167">
        <v>0.71</v>
      </c>
      <c r="F69" s="163" t="s">
        <v>27</v>
      </c>
      <c r="G69" s="164" t="s">
        <v>347</v>
      </c>
      <c r="H69" s="164" t="s">
        <v>298</v>
      </c>
      <c r="I69" s="165" t="s">
        <v>356</v>
      </c>
    </row>
    <row r="70" spans="1:9" ht="26.25" outlineLevel="2">
      <c r="A70" s="274">
        <v>137</v>
      </c>
      <c r="B70" s="231">
        <v>41451</v>
      </c>
      <c r="C70" s="164" t="s">
        <v>686</v>
      </c>
      <c r="D70" s="166" t="s">
        <v>352</v>
      </c>
      <c r="E70" s="167">
        <v>0.95</v>
      </c>
      <c r="F70" s="163" t="s">
        <v>27</v>
      </c>
      <c r="G70" s="164" t="s">
        <v>347</v>
      </c>
      <c r="H70" s="164" t="s">
        <v>298</v>
      </c>
      <c r="I70" s="165" t="s">
        <v>356</v>
      </c>
    </row>
    <row r="71" spans="1:9" ht="26.25" outlineLevel="2">
      <c r="A71" s="274">
        <v>141</v>
      </c>
      <c r="B71" s="231">
        <v>41451</v>
      </c>
      <c r="C71" s="164" t="s">
        <v>686</v>
      </c>
      <c r="D71" s="166" t="s">
        <v>365</v>
      </c>
      <c r="E71" s="167">
        <v>0.89</v>
      </c>
      <c r="F71" s="163" t="s">
        <v>27</v>
      </c>
      <c r="G71" s="164" t="s">
        <v>347</v>
      </c>
      <c r="H71" s="164" t="s">
        <v>298</v>
      </c>
      <c r="I71" s="165" t="s">
        <v>356</v>
      </c>
    </row>
    <row r="72" spans="1:9" ht="26.25" outlineLevel="2">
      <c r="A72" s="274">
        <v>149</v>
      </c>
      <c r="B72" s="231">
        <v>41486</v>
      </c>
      <c r="C72" s="164" t="s">
        <v>694</v>
      </c>
      <c r="D72" s="166" t="s">
        <v>455</v>
      </c>
      <c r="E72" s="167">
        <v>0.91</v>
      </c>
      <c r="F72" s="163" t="s">
        <v>27</v>
      </c>
      <c r="G72" s="164" t="s">
        <v>347</v>
      </c>
      <c r="H72" s="164" t="s">
        <v>298</v>
      </c>
      <c r="I72" s="165" t="s">
        <v>356</v>
      </c>
    </row>
    <row r="73" spans="1:9" ht="26.25" outlineLevel="2">
      <c r="A73" s="274">
        <v>153</v>
      </c>
      <c r="B73" s="231">
        <v>41486</v>
      </c>
      <c r="C73" s="164" t="s">
        <v>694</v>
      </c>
      <c r="D73" s="166" t="s">
        <v>492</v>
      </c>
      <c r="E73" s="167">
        <v>0.86</v>
      </c>
      <c r="F73" s="163" t="s">
        <v>27</v>
      </c>
      <c r="G73" s="164" t="s">
        <v>347</v>
      </c>
      <c r="H73" s="164" t="s">
        <v>298</v>
      </c>
      <c r="I73" s="165" t="s">
        <v>356</v>
      </c>
    </row>
    <row r="74" spans="1:9" ht="26.25" outlineLevel="2">
      <c r="A74" s="274">
        <v>157</v>
      </c>
      <c r="B74" s="231">
        <v>41486</v>
      </c>
      <c r="C74" s="164" t="s">
        <v>694</v>
      </c>
      <c r="D74" s="166" t="s">
        <v>365</v>
      </c>
      <c r="E74" s="167">
        <v>0.36</v>
      </c>
      <c r="F74" s="163" t="s">
        <v>27</v>
      </c>
      <c r="G74" s="164" t="s">
        <v>347</v>
      </c>
      <c r="H74" s="164" t="s">
        <v>298</v>
      </c>
      <c r="I74" s="165" t="s">
        <v>356</v>
      </c>
    </row>
    <row r="75" spans="1:9" ht="18" outlineLevel="2">
      <c r="A75" s="274">
        <v>164</v>
      </c>
      <c r="B75" s="515">
        <v>41514</v>
      </c>
      <c r="C75" s="517" t="s">
        <v>831</v>
      </c>
      <c r="D75" s="517"/>
      <c r="E75" s="468">
        <v>50</v>
      </c>
      <c r="F75" s="464" t="s">
        <v>27</v>
      </c>
      <c r="G75" s="462" t="s">
        <v>101</v>
      </c>
      <c r="H75" s="462" t="s">
        <v>298</v>
      </c>
      <c r="I75" s="465" t="s">
        <v>834</v>
      </c>
    </row>
    <row r="76" spans="1:9" ht="26.25" outlineLevel="2">
      <c r="A76" s="274">
        <v>168</v>
      </c>
      <c r="B76" s="231">
        <v>41519</v>
      </c>
      <c r="C76" s="164" t="s">
        <v>701</v>
      </c>
      <c r="D76" s="166" t="s">
        <v>354</v>
      </c>
      <c r="E76" s="167">
        <v>0.94</v>
      </c>
      <c r="F76" s="163" t="s">
        <v>27</v>
      </c>
      <c r="G76" s="164" t="s">
        <v>347</v>
      </c>
      <c r="H76" s="164" t="s">
        <v>298</v>
      </c>
      <c r="I76" s="165" t="s">
        <v>356</v>
      </c>
    </row>
    <row r="77" spans="1:9" ht="26.25" outlineLevel="2">
      <c r="A77" s="274">
        <v>173</v>
      </c>
      <c r="B77" s="231">
        <v>41519</v>
      </c>
      <c r="C77" s="164" t="s">
        <v>701</v>
      </c>
      <c r="D77" s="166" t="s">
        <v>455</v>
      </c>
      <c r="E77" s="167">
        <v>0.31</v>
      </c>
      <c r="F77" s="163" t="s">
        <v>27</v>
      </c>
      <c r="G77" s="164" t="s">
        <v>347</v>
      </c>
      <c r="H77" s="164" t="s">
        <v>298</v>
      </c>
      <c r="I77" s="165" t="s">
        <v>356</v>
      </c>
    </row>
    <row r="78" spans="1:9" ht="26.25" outlineLevel="2">
      <c r="A78" s="274">
        <v>177</v>
      </c>
      <c r="B78" s="231">
        <v>41519</v>
      </c>
      <c r="C78" s="164" t="s">
        <v>701</v>
      </c>
      <c r="D78" s="166" t="s">
        <v>352</v>
      </c>
      <c r="E78" s="167">
        <v>0.17</v>
      </c>
      <c r="F78" s="163" t="s">
        <v>27</v>
      </c>
      <c r="G78" s="164" t="s">
        <v>347</v>
      </c>
      <c r="H78" s="164" t="s">
        <v>298</v>
      </c>
      <c r="I78" s="165" t="s">
        <v>356</v>
      </c>
    </row>
    <row r="79" spans="1:9" ht="26.25" outlineLevel="2">
      <c r="A79" s="274">
        <v>181</v>
      </c>
      <c r="B79" s="231">
        <v>41519</v>
      </c>
      <c r="C79" s="164" t="s">
        <v>701</v>
      </c>
      <c r="D79" s="166" t="s">
        <v>365</v>
      </c>
      <c r="E79" s="167">
        <v>0.38</v>
      </c>
      <c r="F79" s="163" t="s">
        <v>27</v>
      </c>
      <c r="G79" s="164" t="s">
        <v>347</v>
      </c>
      <c r="H79" s="164" t="s">
        <v>298</v>
      </c>
      <c r="I79" s="165" t="s">
        <v>356</v>
      </c>
    </row>
    <row r="80" spans="1:9" ht="26.25" outlineLevel="2">
      <c r="A80" s="274">
        <v>187</v>
      </c>
      <c r="B80" s="231">
        <v>41551</v>
      </c>
      <c r="C80" s="164" t="s">
        <v>705</v>
      </c>
      <c r="D80" s="166" t="s">
        <v>354</v>
      </c>
      <c r="E80" s="167">
        <v>298.02</v>
      </c>
      <c r="F80" s="163" t="s">
        <v>27</v>
      </c>
      <c r="G80" s="164" t="s">
        <v>347</v>
      </c>
      <c r="H80" s="164" t="s">
        <v>298</v>
      </c>
      <c r="I80" s="165" t="s">
        <v>356</v>
      </c>
    </row>
    <row r="81" spans="1:9" ht="26.25" outlineLevel="2">
      <c r="A81" s="274">
        <v>189</v>
      </c>
      <c r="B81" s="231">
        <v>41551</v>
      </c>
      <c r="C81" s="164" t="s">
        <v>707</v>
      </c>
      <c r="D81" s="166" t="s">
        <v>354</v>
      </c>
      <c r="E81" s="167">
        <v>0.16</v>
      </c>
      <c r="F81" s="163" t="s">
        <v>27</v>
      </c>
      <c r="G81" s="164" t="s">
        <v>347</v>
      </c>
      <c r="H81" s="164" t="s">
        <v>298</v>
      </c>
      <c r="I81" s="165" t="s">
        <v>356</v>
      </c>
    </row>
    <row r="82" spans="1:9" ht="26.25" outlineLevel="2">
      <c r="A82" s="274">
        <v>194</v>
      </c>
      <c r="B82" s="231">
        <v>41551</v>
      </c>
      <c r="C82" s="164" t="s">
        <v>707</v>
      </c>
      <c r="D82" s="166" t="s">
        <v>455</v>
      </c>
      <c r="E82" s="167">
        <v>0.6</v>
      </c>
      <c r="F82" s="163" t="s">
        <v>27</v>
      </c>
      <c r="G82" s="164" t="s">
        <v>347</v>
      </c>
      <c r="H82" s="164" t="s">
        <v>298</v>
      </c>
      <c r="I82" s="165" t="s">
        <v>356</v>
      </c>
    </row>
    <row r="83" spans="1:9" ht="26.25" outlineLevel="2">
      <c r="A83" s="274">
        <v>197</v>
      </c>
      <c r="B83" s="231">
        <v>41551</v>
      </c>
      <c r="C83" s="164" t="s">
        <v>707</v>
      </c>
      <c r="D83" s="166" t="s">
        <v>365</v>
      </c>
      <c r="E83" s="167">
        <v>0.4</v>
      </c>
      <c r="F83" s="163" t="s">
        <v>27</v>
      </c>
      <c r="G83" s="164" t="s">
        <v>347</v>
      </c>
      <c r="H83" s="164" t="s">
        <v>298</v>
      </c>
      <c r="I83" s="165" t="s">
        <v>356</v>
      </c>
    </row>
    <row r="84" spans="1:9" ht="26.25" outlineLevel="2">
      <c r="A84" s="274">
        <v>202</v>
      </c>
      <c r="B84" s="231">
        <v>41551</v>
      </c>
      <c r="C84" s="164" t="s">
        <v>707</v>
      </c>
      <c r="D84" s="166" t="s">
        <v>492</v>
      </c>
      <c r="E84" s="167">
        <v>0.31</v>
      </c>
      <c r="F84" s="163" t="s">
        <v>27</v>
      </c>
      <c r="G84" s="164" t="s">
        <v>347</v>
      </c>
      <c r="H84" s="164" t="s">
        <v>298</v>
      </c>
      <c r="I84" s="165" t="s">
        <v>356</v>
      </c>
    </row>
    <row r="85" spans="1:9" ht="18" outlineLevel="2">
      <c r="A85" s="274">
        <v>207</v>
      </c>
      <c r="B85" s="421">
        <v>41570</v>
      </c>
      <c r="C85" s="422" t="s">
        <v>772</v>
      </c>
      <c r="D85" s="426" t="s">
        <v>353</v>
      </c>
      <c r="E85" s="442">
        <v>90</v>
      </c>
      <c r="F85" s="163" t="s">
        <v>27</v>
      </c>
      <c r="G85" s="164" t="s">
        <v>347</v>
      </c>
      <c r="H85" s="164" t="s">
        <v>298</v>
      </c>
      <c r="I85" s="438"/>
    </row>
    <row r="86" spans="1:9" ht="26.25" outlineLevel="2">
      <c r="A86" s="274">
        <v>212</v>
      </c>
      <c r="B86" s="231">
        <v>41577</v>
      </c>
      <c r="C86" s="164" t="s">
        <v>717</v>
      </c>
      <c r="D86" s="166" t="s">
        <v>455</v>
      </c>
      <c r="E86" s="167">
        <v>0.8</v>
      </c>
      <c r="F86" s="163" t="s">
        <v>27</v>
      </c>
      <c r="G86" s="164" t="s">
        <v>347</v>
      </c>
      <c r="H86" s="164" t="s">
        <v>298</v>
      </c>
      <c r="I86" s="165" t="s">
        <v>356</v>
      </c>
    </row>
    <row r="87" spans="1:9" ht="26.25" outlineLevel="2">
      <c r="A87" s="274">
        <v>216</v>
      </c>
      <c r="B87" s="231">
        <v>41577</v>
      </c>
      <c r="C87" s="164" t="s">
        <v>717</v>
      </c>
      <c r="D87" s="166" t="s">
        <v>352</v>
      </c>
      <c r="E87" s="167">
        <v>0.73</v>
      </c>
      <c r="F87" s="163" t="s">
        <v>27</v>
      </c>
      <c r="G87" s="164" t="s">
        <v>347</v>
      </c>
      <c r="H87" s="164" t="s">
        <v>298</v>
      </c>
      <c r="I87" s="165" t="s">
        <v>356</v>
      </c>
    </row>
    <row r="88" spans="1:9" ht="18" outlineLevel="2">
      <c r="A88" s="274">
        <v>225</v>
      </c>
      <c r="B88" s="231">
        <v>41610</v>
      </c>
      <c r="C88" s="456" t="s">
        <v>813</v>
      </c>
      <c r="D88" s="456" t="s">
        <v>455</v>
      </c>
      <c r="E88" s="167">
        <v>0.2</v>
      </c>
      <c r="F88" s="163" t="s">
        <v>27</v>
      </c>
      <c r="G88" s="164" t="s">
        <v>347</v>
      </c>
      <c r="H88" s="164" t="s">
        <v>298</v>
      </c>
      <c r="I88" s="165" t="s">
        <v>356</v>
      </c>
    </row>
    <row r="89" spans="1:9" ht="18" outlineLevel="2">
      <c r="A89" s="274">
        <v>231</v>
      </c>
      <c r="B89" s="231">
        <v>41610</v>
      </c>
      <c r="C89" s="456" t="s">
        <v>813</v>
      </c>
      <c r="D89" s="456" t="s">
        <v>492</v>
      </c>
      <c r="E89" s="167">
        <v>0.79</v>
      </c>
      <c r="F89" s="163" t="s">
        <v>27</v>
      </c>
      <c r="G89" s="164" t="s">
        <v>347</v>
      </c>
      <c r="H89" s="164" t="s">
        <v>298</v>
      </c>
      <c r="I89" s="165" t="s">
        <v>356</v>
      </c>
    </row>
    <row r="90" spans="1:9" ht="26.25" outlineLevel="2">
      <c r="A90" s="274">
        <v>245</v>
      </c>
      <c r="B90" s="231">
        <v>41639</v>
      </c>
      <c r="C90" s="164" t="s">
        <v>966</v>
      </c>
      <c r="D90" s="166" t="s">
        <v>286</v>
      </c>
      <c r="E90" s="167">
        <v>5000</v>
      </c>
      <c r="F90" s="424" t="s">
        <v>27</v>
      </c>
      <c r="G90" s="425" t="s">
        <v>347</v>
      </c>
      <c r="H90" s="164" t="s">
        <v>298</v>
      </c>
      <c r="I90" s="165" t="s">
        <v>534</v>
      </c>
    </row>
    <row r="91" spans="1:9" ht="18" outlineLevel="1">
      <c r="A91" s="274"/>
      <c r="B91" s="231"/>
      <c r="C91" s="164"/>
      <c r="D91" s="166"/>
      <c r="E91" s="167">
        <f>SUBTOTAL(9,E54:E90)</f>
        <v>81523.15999999999</v>
      </c>
      <c r="F91" s="522" t="s">
        <v>939</v>
      </c>
      <c r="G91" s="425"/>
      <c r="H91" s="164"/>
      <c r="I91" s="165"/>
    </row>
    <row r="92" spans="1:9" ht="18" outlineLevel="2">
      <c r="A92" s="274">
        <v>80</v>
      </c>
      <c r="B92" s="421">
        <v>41380</v>
      </c>
      <c r="C92" s="426" t="s">
        <v>420</v>
      </c>
      <c r="D92" s="296" t="s">
        <v>355</v>
      </c>
      <c r="E92" s="442">
        <v>13162.5</v>
      </c>
      <c r="F92" s="424" t="s">
        <v>38</v>
      </c>
      <c r="G92" s="425" t="s">
        <v>183</v>
      </c>
      <c r="H92" s="425" t="s">
        <v>298</v>
      </c>
      <c r="I92" s="438" t="s">
        <v>421</v>
      </c>
    </row>
    <row r="93" spans="1:9" ht="18" outlineLevel="2">
      <c r="A93" s="274">
        <v>83</v>
      </c>
      <c r="B93" s="421">
        <v>41394</v>
      </c>
      <c r="C93" s="422" t="s">
        <v>423</v>
      </c>
      <c r="D93" s="426" t="s">
        <v>339</v>
      </c>
      <c r="E93" s="442">
        <v>20382.03</v>
      </c>
      <c r="F93" s="424" t="s">
        <v>38</v>
      </c>
      <c r="G93" s="425" t="s">
        <v>183</v>
      </c>
      <c r="H93" s="425" t="s">
        <v>298</v>
      </c>
      <c r="I93" s="438" t="s">
        <v>306</v>
      </c>
    </row>
    <row r="94" spans="1:9" ht="18" outlineLevel="2">
      <c r="A94" s="274">
        <v>105</v>
      </c>
      <c r="B94" s="421">
        <v>41425</v>
      </c>
      <c r="C94" s="422" t="s">
        <v>344</v>
      </c>
      <c r="D94" s="426" t="s">
        <v>339</v>
      </c>
      <c r="E94" s="442">
        <v>1104.55</v>
      </c>
      <c r="F94" s="424" t="s">
        <v>38</v>
      </c>
      <c r="G94" s="425" t="s">
        <v>183</v>
      </c>
      <c r="H94" s="425" t="s">
        <v>298</v>
      </c>
      <c r="I94" s="438" t="s">
        <v>434</v>
      </c>
    </row>
    <row r="95" spans="1:9" ht="18" outlineLevel="2">
      <c r="A95" s="274">
        <v>160</v>
      </c>
      <c r="B95" s="421">
        <v>41488</v>
      </c>
      <c r="C95" s="422" t="s">
        <v>436</v>
      </c>
      <c r="D95" s="426" t="s">
        <v>339</v>
      </c>
      <c r="E95" s="442">
        <v>124568</v>
      </c>
      <c r="F95" s="424" t="s">
        <v>38</v>
      </c>
      <c r="G95" s="425" t="s">
        <v>183</v>
      </c>
      <c r="H95" s="425" t="s">
        <v>298</v>
      </c>
      <c r="I95" s="438" t="s">
        <v>340</v>
      </c>
    </row>
    <row r="96" spans="1:9" ht="18" outlineLevel="2">
      <c r="A96" s="274">
        <v>208</v>
      </c>
      <c r="B96" s="515">
        <v>41575</v>
      </c>
      <c r="C96" s="517" t="s">
        <v>832</v>
      </c>
      <c r="D96" s="517" t="s">
        <v>1056</v>
      </c>
      <c r="E96" s="468">
        <v>84500</v>
      </c>
      <c r="F96" s="458" t="s">
        <v>38</v>
      </c>
      <c r="G96" s="459" t="s">
        <v>183</v>
      </c>
      <c r="H96" s="462" t="s">
        <v>298</v>
      </c>
      <c r="I96" s="460" t="s">
        <v>834</v>
      </c>
    </row>
    <row r="97" spans="1:9" ht="18" outlineLevel="2">
      <c r="A97" s="274">
        <v>222</v>
      </c>
      <c r="B97" s="231">
        <v>41584</v>
      </c>
      <c r="C97" s="164" t="s">
        <v>777</v>
      </c>
      <c r="D97" s="166" t="s">
        <v>778</v>
      </c>
      <c r="E97" s="167">
        <v>64561</v>
      </c>
      <c r="F97" s="424" t="s">
        <v>38</v>
      </c>
      <c r="G97" s="425" t="s">
        <v>183</v>
      </c>
      <c r="H97" s="164" t="s">
        <v>298</v>
      </c>
      <c r="I97" s="165" t="s">
        <v>307</v>
      </c>
    </row>
    <row r="98" spans="1:9" ht="18" outlineLevel="2">
      <c r="A98" s="274">
        <v>242</v>
      </c>
      <c r="B98" s="231">
        <v>41584</v>
      </c>
      <c r="C98" s="164" t="s">
        <v>344</v>
      </c>
      <c r="D98" s="166" t="s">
        <v>826</v>
      </c>
      <c r="E98" s="167">
        <v>735.78</v>
      </c>
      <c r="F98" s="424" t="s">
        <v>38</v>
      </c>
      <c r="G98" s="425" t="s">
        <v>183</v>
      </c>
      <c r="H98" s="164" t="s">
        <v>298</v>
      </c>
      <c r="I98" s="165" t="s">
        <v>434</v>
      </c>
    </row>
    <row r="99" spans="1:9" ht="18" outlineLevel="1">
      <c r="A99" s="274"/>
      <c r="B99" s="231"/>
      <c r="C99" s="164"/>
      <c r="D99" s="166"/>
      <c r="E99" s="167">
        <f>SUBTOTAL(9,E92:E98)</f>
        <v>309013.86000000004</v>
      </c>
      <c r="F99" s="522" t="s">
        <v>940</v>
      </c>
      <c r="G99" s="425"/>
      <c r="H99" s="164"/>
      <c r="I99" s="165"/>
    </row>
    <row r="100" spans="1:9" ht="26.25" outlineLevel="2">
      <c r="A100" s="274">
        <v>1</v>
      </c>
      <c r="B100" s="231">
        <v>41281</v>
      </c>
      <c r="C100" s="164" t="s">
        <v>447</v>
      </c>
      <c r="D100" s="166" t="s">
        <v>361</v>
      </c>
      <c r="E100" s="167">
        <v>6988.8</v>
      </c>
      <c r="F100" s="170" t="s">
        <v>115</v>
      </c>
      <c r="G100" s="171" t="s">
        <v>0</v>
      </c>
      <c r="H100" s="164" t="s">
        <v>298</v>
      </c>
      <c r="I100" s="165" t="s">
        <v>356</v>
      </c>
    </row>
    <row r="101" spans="1:9" ht="18" outlineLevel="2">
      <c r="A101" s="274">
        <v>2</v>
      </c>
      <c r="B101" s="346">
        <v>41292</v>
      </c>
      <c r="C101" s="164" t="s">
        <v>348</v>
      </c>
      <c r="D101" s="166" t="s">
        <v>295</v>
      </c>
      <c r="E101" s="167">
        <v>227.18</v>
      </c>
      <c r="F101" s="170" t="s">
        <v>115</v>
      </c>
      <c r="G101" s="171" t="s">
        <v>0</v>
      </c>
      <c r="H101" s="164" t="s">
        <v>300</v>
      </c>
      <c r="I101" s="165" t="s">
        <v>356</v>
      </c>
    </row>
    <row r="102" spans="1:9" ht="18" outlineLevel="2">
      <c r="A102" s="274">
        <v>3</v>
      </c>
      <c r="B102" s="231">
        <v>41292</v>
      </c>
      <c r="C102" s="164" t="s">
        <v>348</v>
      </c>
      <c r="D102" s="166" t="s">
        <v>293</v>
      </c>
      <c r="E102" s="167">
        <v>227.24</v>
      </c>
      <c r="F102" s="170" t="s">
        <v>115</v>
      </c>
      <c r="G102" s="171" t="s">
        <v>0</v>
      </c>
      <c r="H102" s="164" t="s">
        <v>300</v>
      </c>
      <c r="I102" s="165" t="s">
        <v>356</v>
      </c>
    </row>
    <row r="103" spans="1:9" ht="18" outlineLevel="2">
      <c r="A103" s="274">
        <v>4</v>
      </c>
      <c r="B103" s="231">
        <v>41292</v>
      </c>
      <c r="C103" s="164" t="s">
        <v>448</v>
      </c>
      <c r="D103" s="166" t="s">
        <v>449</v>
      </c>
      <c r="E103" s="167">
        <v>200</v>
      </c>
      <c r="F103" s="170" t="s">
        <v>115</v>
      </c>
      <c r="G103" s="171" t="s">
        <v>0</v>
      </c>
      <c r="H103" s="164" t="s">
        <v>298</v>
      </c>
      <c r="I103" s="165" t="s">
        <v>356</v>
      </c>
    </row>
    <row r="104" spans="1:9" ht="18" outlineLevel="2">
      <c r="A104" s="274">
        <v>5</v>
      </c>
      <c r="B104" s="346">
        <v>41295</v>
      </c>
      <c r="C104" s="164" t="s">
        <v>348</v>
      </c>
      <c r="D104" s="166" t="s">
        <v>345</v>
      </c>
      <c r="E104" s="167">
        <v>340.87</v>
      </c>
      <c r="F104" s="170" t="s">
        <v>115</v>
      </c>
      <c r="G104" s="171" t="s">
        <v>0</v>
      </c>
      <c r="H104" s="164" t="s">
        <v>300</v>
      </c>
      <c r="I104" s="165" t="s">
        <v>356</v>
      </c>
    </row>
    <row r="105" spans="1:9" ht="18" outlineLevel="2">
      <c r="A105" s="274">
        <v>6</v>
      </c>
      <c r="B105" s="346">
        <v>41299</v>
      </c>
      <c r="C105" s="166" t="s">
        <v>367</v>
      </c>
      <c r="D105" s="166" t="s">
        <v>346</v>
      </c>
      <c r="E105" s="167">
        <v>552</v>
      </c>
      <c r="F105" s="170" t="s">
        <v>115</v>
      </c>
      <c r="G105" s="171" t="s">
        <v>0</v>
      </c>
      <c r="H105" s="164" t="s">
        <v>300</v>
      </c>
      <c r="I105" s="165" t="s">
        <v>356</v>
      </c>
    </row>
    <row r="106" spans="1:9" ht="26.25" outlineLevel="2">
      <c r="A106" s="274">
        <v>11</v>
      </c>
      <c r="B106" s="231">
        <v>41306</v>
      </c>
      <c r="C106" s="164" t="s">
        <v>450</v>
      </c>
      <c r="D106" s="166" t="s">
        <v>451</v>
      </c>
      <c r="E106" s="167">
        <v>393.53</v>
      </c>
      <c r="F106" s="163" t="s">
        <v>115</v>
      </c>
      <c r="G106" s="164" t="s">
        <v>0</v>
      </c>
      <c r="H106" s="164" t="s">
        <v>298</v>
      </c>
      <c r="I106" s="165" t="s">
        <v>356</v>
      </c>
    </row>
    <row r="107" spans="1:9" ht="26.25" outlineLevel="2">
      <c r="A107" s="274">
        <v>14</v>
      </c>
      <c r="B107" s="231">
        <v>41306</v>
      </c>
      <c r="C107" s="164" t="s">
        <v>454</v>
      </c>
      <c r="D107" s="166" t="s">
        <v>455</v>
      </c>
      <c r="E107" s="167">
        <v>328.38</v>
      </c>
      <c r="F107" s="163" t="s">
        <v>115</v>
      </c>
      <c r="G107" s="164" t="s">
        <v>0</v>
      </c>
      <c r="H107" s="164" t="s">
        <v>298</v>
      </c>
      <c r="I107" s="165" t="s">
        <v>356</v>
      </c>
    </row>
    <row r="108" spans="1:9" ht="26.25" outlineLevel="2">
      <c r="A108" s="274">
        <v>17</v>
      </c>
      <c r="B108" s="231">
        <v>41306</v>
      </c>
      <c r="C108" s="164" t="s">
        <v>458</v>
      </c>
      <c r="D108" s="166" t="s">
        <v>365</v>
      </c>
      <c r="E108" s="167">
        <v>199.46</v>
      </c>
      <c r="F108" s="163" t="s">
        <v>115</v>
      </c>
      <c r="G108" s="164" t="s">
        <v>0</v>
      </c>
      <c r="H108" s="164" t="s">
        <v>298</v>
      </c>
      <c r="I108" s="165" t="s">
        <v>356</v>
      </c>
    </row>
    <row r="109" spans="1:9" ht="26.25" outlineLevel="2">
      <c r="A109" s="274">
        <v>20</v>
      </c>
      <c r="B109" s="231">
        <v>41306</v>
      </c>
      <c r="C109" s="164" t="s">
        <v>461</v>
      </c>
      <c r="D109" s="166" t="s">
        <v>365</v>
      </c>
      <c r="E109" s="167">
        <v>7.52</v>
      </c>
      <c r="F109" s="163" t="s">
        <v>115</v>
      </c>
      <c r="G109" s="164" t="s">
        <v>0</v>
      </c>
      <c r="H109" s="164" t="s">
        <v>298</v>
      </c>
      <c r="I109" s="165" t="s">
        <v>356</v>
      </c>
    </row>
    <row r="110" spans="1:9" ht="18" outlineLevel="2">
      <c r="A110" s="274">
        <v>24</v>
      </c>
      <c r="B110" s="231">
        <v>41312</v>
      </c>
      <c r="C110" s="164" t="s">
        <v>464</v>
      </c>
      <c r="D110" s="166" t="s">
        <v>349</v>
      </c>
      <c r="E110" s="167">
        <v>122</v>
      </c>
      <c r="F110" s="170" t="s">
        <v>115</v>
      </c>
      <c r="G110" s="171" t="s">
        <v>0</v>
      </c>
      <c r="H110" s="164" t="s">
        <v>298</v>
      </c>
      <c r="I110" s="165" t="s">
        <v>356</v>
      </c>
    </row>
    <row r="111" spans="1:9" ht="26.25" outlineLevel="2">
      <c r="A111" s="274">
        <v>25</v>
      </c>
      <c r="B111" s="231">
        <v>41312</v>
      </c>
      <c r="C111" s="164" t="s">
        <v>366</v>
      </c>
      <c r="D111" s="166" t="s">
        <v>239</v>
      </c>
      <c r="E111" s="167">
        <v>500</v>
      </c>
      <c r="F111" s="170" t="s">
        <v>115</v>
      </c>
      <c r="G111" s="171" t="s">
        <v>0</v>
      </c>
      <c r="H111" s="164" t="s">
        <v>300</v>
      </c>
      <c r="I111" s="165" t="s">
        <v>356</v>
      </c>
    </row>
    <row r="112" spans="1:9" ht="26.25" outlineLevel="2">
      <c r="A112" s="274">
        <v>26</v>
      </c>
      <c r="B112" s="231">
        <v>41334</v>
      </c>
      <c r="C112" s="164" t="s">
        <v>465</v>
      </c>
      <c r="D112" s="164" t="s">
        <v>354</v>
      </c>
      <c r="E112" s="167">
        <v>1088.09</v>
      </c>
      <c r="F112" s="163" t="s">
        <v>115</v>
      </c>
      <c r="G112" s="164" t="s">
        <v>0</v>
      </c>
      <c r="H112" s="164" t="s">
        <v>298</v>
      </c>
      <c r="I112" s="165" t="s">
        <v>356</v>
      </c>
    </row>
    <row r="113" spans="1:9" ht="26.25" outlineLevel="2">
      <c r="A113" s="274">
        <v>29</v>
      </c>
      <c r="B113" s="231">
        <v>41334</v>
      </c>
      <c r="C113" s="164" t="s">
        <v>468</v>
      </c>
      <c r="D113" s="164" t="s">
        <v>354</v>
      </c>
      <c r="E113" s="167">
        <v>12.26</v>
      </c>
      <c r="F113" s="163" t="s">
        <v>115</v>
      </c>
      <c r="G113" s="164" t="s">
        <v>0</v>
      </c>
      <c r="H113" s="164" t="s">
        <v>298</v>
      </c>
      <c r="I113" s="165" t="s">
        <v>356</v>
      </c>
    </row>
    <row r="114" spans="1:9" ht="26.25" outlineLevel="2">
      <c r="A114" s="274">
        <v>31</v>
      </c>
      <c r="B114" s="231">
        <v>41334</v>
      </c>
      <c r="C114" s="164" t="s">
        <v>470</v>
      </c>
      <c r="D114" s="166" t="s">
        <v>352</v>
      </c>
      <c r="E114" s="167">
        <v>208.81</v>
      </c>
      <c r="F114" s="163" t="s">
        <v>115</v>
      </c>
      <c r="G114" s="164" t="s">
        <v>0</v>
      </c>
      <c r="H114" s="164" t="s">
        <v>298</v>
      </c>
      <c r="I114" s="165" t="s">
        <v>356</v>
      </c>
    </row>
    <row r="115" spans="1:9" ht="26.25" outlineLevel="2">
      <c r="A115" s="274">
        <v>34</v>
      </c>
      <c r="B115" s="231">
        <v>41334</v>
      </c>
      <c r="C115" s="164" t="s">
        <v>473</v>
      </c>
      <c r="D115" s="166" t="s">
        <v>451</v>
      </c>
      <c r="E115" s="167">
        <v>405.93</v>
      </c>
      <c r="F115" s="163" t="s">
        <v>115</v>
      </c>
      <c r="G115" s="164" t="s">
        <v>0</v>
      </c>
      <c r="H115" s="164" t="s">
        <v>298</v>
      </c>
      <c r="I115" s="165" t="s">
        <v>356</v>
      </c>
    </row>
    <row r="116" spans="1:9" ht="26.25" outlineLevel="2">
      <c r="A116" s="274">
        <v>38</v>
      </c>
      <c r="B116" s="231">
        <v>41334</v>
      </c>
      <c r="C116" s="164" t="s">
        <v>477</v>
      </c>
      <c r="D116" s="166" t="s">
        <v>455</v>
      </c>
      <c r="E116" s="167">
        <v>337.54</v>
      </c>
      <c r="F116" s="163" t="s">
        <v>115</v>
      </c>
      <c r="G116" s="164" t="s">
        <v>0</v>
      </c>
      <c r="H116" s="164" t="s">
        <v>298</v>
      </c>
      <c r="I116" s="165" t="s">
        <v>356</v>
      </c>
    </row>
    <row r="117" spans="1:9" ht="26.25" outlineLevel="2">
      <c r="A117" s="274">
        <v>42</v>
      </c>
      <c r="B117" s="231">
        <v>41334</v>
      </c>
      <c r="C117" s="164" t="s">
        <v>481</v>
      </c>
      <c r="D117" s="166" t="s">
        <v>365</v>
      </c>
      <c r="E117" s="167">
        <v>218.24</v>
      </c>
      <c r="F117" s="163" t="s">
        <v>115</v>
      </c>
      <c r="G117" s="164" t="s">
        <v>0</v>
      </c>
      <c r="H117" s="164" t="s">
        <v>298</v>
      </c>
      <c r="I117" s="165" t="s">
        <v>356</v>
      </c>
    </row>
    <row r="118" spans="1:9" ht="26.25" outlineLevel="2">
      <c r="A118" s="274">
        <v>45</v>
      </c>
      <c r="B118" s="231">
        <v>41334</v>
      </c>
      <c r="C118" s="164" t="s">
        <v>484</v>
      </c>
      <c r="D118" s="166" t="s">
        <v>365</v>
      </c>
      <c r="E118" s="167">
        <v>7.52</v>
      </c>
      <c r="F118" s="163" t="s">
        <v>115</v>
      </c>
      <c r="G118" s="164" t="s">
        <v>0</v>
      </c>
      <c r="H118" s="164" t="s">
        <v>298</v>
      </c>
      <c r="I118" s="165" t="s">
        <v>356</v>
      </c>
    </row>
    <row r="119" spans="1:9" ht="18" outlineLevel="2">
      <c r="A119" s="274">
        <v>59</v>
      </c>
      <c r="B119" s="231">
        <v>41362</v>
      </c>
      <c r="C119" s="164" t="s">
        <v>487</v>
      </c>
      <c r="D119" s="166" t="s">
        <v>455</v>
      </c>
      <c r="E119" s="167">
        <v>324.03</v>
      </c>
      <c r="F119" s="163" t="s">
        <v>115</v>
      </c>
      <c r="G119" s="164" t="s">
        <v>0</v>
      </c>
      <c r="H119" s="164" t="s">
        <v>298</v>
      </c>
      <c r="I119" s="165" t="s">
        <v>356</v>
      </c>
    </row>
    <row r="120" spans="1:9" ht="18" outlineLevel="2">
      <c r="A120" s="274">
        <v>63</v>
      </c>
      <c r="B120" s="231">
        <v>41362</v>
      </c>
      <c r="C120" s="164" t="s">
        <v>487</v>
      </c>
      <c r="D120" s="166" t="s">
        <v>365</v>
      </c>
      <c r="E120" s="167">
        <v>244.59</v>
      </c>
      <c r="F120" s="163" t="s">
        <v>115</v>
      </c>
      <c r="G120" s="164" t="s">
        <v>0</v>
      </c>
      <c r="H120" s="164" t="s">
        <v>298</v>
      </c>
      <c r="I120" s="165" t="s">
        <v>356</v>
      </c>
    </row>
    <row r="121" spans="1:9" ht="18" outlineLevel="2">
      <c r="A121" s="274">
        <v>66</v>
      </c>
      <c r="B121" s="295">
        <v>41362</v>
      </c>
      <c r="C121" s="292" t="s">
        <v>491</v>
      </c>
      <c r="D121" s="268" t="s">
        <v>365</v>
      </c>
      <c r="E121" s="269">
        <v>74.11</v>
      </c>
      <c r="F121" s="294" t="s">
        <v>115</v>
      </c>
      <c r="G121" s="292" t="s">
        <v>0</v>
      </c>
      <c r="H121" s="292" t="s">
        <v>298</v>
      </c>
      <c r="I121" s="165" t="s">
        <v>356</v>
      </c>
    </row>
    <row r="122" spans="1:9" ht="18" outlineLevel="2">
      <c r="A122" s="274">
        <v>68</v>
      </c>
      <c r="B122" s="284">
        <v>41362</v>
      </c>
      <c r="C122" s="164" t="s">
        <v>487</v>
      </c>
      <c r="D122" s="166" t="s">
        <v>492</v>
      </c>
      <c r="E122" s="167">
        <v>137.27</v>
      </c>
      <c r="F122" s="163" t="s">
        <v>115</v>
      </c>
      <c r="G122" s="164" t="s">
        <v>0</v>
      </c>
      <c r="H122" s="164" t="s">
        <v>298</v>
      </c>
      <c r="I122" s="165" t="s">
        <v>356</v>
      </c>
    </row>
    <row r="123" spans="1:9" ht="18" outlineLevel="2">
      <c r="A123" s="274">
        <v>91</v>
      </c>
      <c r="B123" s="231">
        <v>41400</v>
      </c>
      <c r="C123" s="164" t="s">
        <v>495</v>
      </c>
      <c r="D123" s="166" t="s">
        <v>455</v>
      </c>
      <c r="E123" s="167">
        <v>328.38</v>
      </c>
      <c r="F123" s="163" t="s">
        <v>115</v>
      </c>
      <c r="G123" s="164" t="s">
        <v>0</v>
      </c>
      <c r="H123" s="164" t="s">
        <v>298</v>
      </c>
      <c r="I123" s="165" t="s">
        <v>356</v>
      </c>
    </row>
    <row r="124" spans="1:9" ht="18" outlineLevel="2">
      <c r="A124" s="274">
        <v>95</v>
      </c>
      <c r="B124" s="231">
        <v>41400</v>
      </c>
      <c r="C124" s="164" t="s">
        <v>495</v>
      </c>
      <c r="D124" s="166" t="s">
        <v>365</v>
      </c>
      <c r="E124" s="167">
        <v>247.07</v>
      </c>
      <c r="F124" s="163" t="s">
        <v>115</v>
      </c>
      <c r="G124" s="164" t="s">
        <v>0</v>
      </c>
      <c r="H124" s="164" t="s">
        <v>298</v>
      </c>
      <c r="I124" s="165" t="s">
        <v>356</v>
      </c>
    </row>
    <row r="125" spans="1:9" ht="26.25" outlineLevel="2">
      <c r="A125" s="274">
        <v>100</v>
      </c>
      <c r="B125" s="295">
        <v>41407</v>
      </c>
      <c r="C125" s="292" t="s">
        <v>666</v>
      </c>
      <c r="D125" s="268" t="s">
        <v>301</v>
      </c>
      <c r="E125" s="269">
        <v>148</v>
      </c>
      <c r="F125" s="294" t="s">
        <v>115</v>
      </c>
      <c r="G125" s="292" t="s">
        <v>0</v>
      </c>
      <c r="H125" s="292" t="s">
        <v>298</v>
      </c>
      <c r="I125" s="165" t="s">
        <v>356</v>
      </c>
    </row>
    <row r="126" spans="1:9" ht="18" outlineLevel="2">
      <c r="A126" s="274">
        <v>106</v>
      </c>
      <c r="B126" s="284">
        <v>41428</v>
      </c>
      <c r="C126" s="164" t="s">
        <v>669</v>
      </c>
      <c r="D126" s="166" t="s">
        <v>670</v>
      </c>
      <c r="E126" s="167">
        <v>600</v>
      </c>
      <c r="F126" s="163" t="s">
        <v>115</v>
      </c>
      <c r="G126" s="164" t="s">
        <v>0</v>
      </c>
      <c r="H126" s="164" t="s">
        <v>298</v>
      </c>
      <c r="I126" s="165" t="s">
        <v>356</v>
      </c>
    </row>
    <row r="127" spans="1:9" ht="18" outlineLevel="2">
      <c r="A127" s="274">
        <v>107</v>
      </c>
      <c r="B127" s="231">
        <v>41428</v>
      </c>
      <c r="C127" s="164" t="s">
        <v>669</v>
      </c>
      <c r="D127" s="166" t="s">
        <v>449</v>
      </c>
      <c r="E127" s="167">
        <v>600</v>
      </c>
      <c r="F127" s="163" t="s">
        <v>115</v>
      </c>
      <c r="G127" s="164" t="s">
        <v>0</v>
      </c>
      <c r="H127" s="164" t="s">
        <v>298</v>
      </c>
      <c r="I127" s="165" t="s">
        <v>356</v>
      </c>
    </row>
    <row r="128" spans="1:9" ht="18" outlineLevel="2">
      <c r="A128" s="274">
        <v>108</v>
      </c>
      <c r="B128" s="231">
        <v>41429</v>
      </c>
      <c r="C128" s="164" t="s">
        <v>671</v>
      </c>
      <c r="D128" s="166" t="s">
        <v>455</v>
      </c>
      <c r="E128" s="167">
        <v>323.71</v>
      </c>
      <c r="F128" s="163" t="s">
        <v>115</v>
      </c>
      <c r="G128" s="164" t="s">
        <v>0</v>
      </c>
      <c r="H128" s="164" t="s">
        <v>298</v>
      </c>
      <c r="I128" s="165" t="s">
        <v>356</v>
      </c>
    </row>
    <row r="129" spans="1:9" ht="18" outlineLevel="2">
      <c r="A129" s="274">
        <v>112</v>
      </c>
      <c r="B129" s="295">
        <v>41429</v>
      </c>
      <c r="C129" s="292" t="s">
        <v>671</v>
      </c>
      <c r="D129" s="268" t="s">
        <v>492</v>
      </c>
      <c r="E129" s="269">
        <v>137.27</v>
      </c>
      <c r="F129" s="294" t="s">
        <v>115</v>
      </c>
      <c r="G129" s="292" t="s">
        <v>0</v>
      </c>
      <c r="H129" s="292" t="s">
        <v>298</v>
      </c>
      <c r="I129" s="165" t="s">
        <v>356</v>
      </c>
    </row>
    <row r="130" spans="1:9" ht="18" outlineLevel="2">
      <c r="A130" s="274">
        <v>116</v>
      </c>
      <c r="B130" s="284">
        <v>41429</v>
      </c>
      <c r="C130" s="164" t="s">
        <v>671</v>
      </c>
      <c r="D130" s="166" t="s">
        <v>365</v>
      </c>
      <c r="E130" s="167">
        <v>196.44</v>
      </c>
      <c r="F130" s="163" t="s">
        <v>115</v>
      </c>
      <c r="G130" s="164" t="s">
        <v>0</v>
      </c>
      <c r="H130" s="164" t="s">
        <v>298</v>
      </c>
      <c r="I130" s="165" t="s">
        <v>356</v>
      </c>
    </row>
    <row r="131" spans="1:9" ht="18" outlineLevel="2">
      <c r="A131" s="274">
        <v>122</v>
      </c>
      <c r="B131" s="231">
        <v>41435</v>
      </c>
      <c r="C131" s="164" t="s">
        <v>677</v>
      </c>
      <c r="D131" s="166" t="s">
        <v>678</v>
      </c>
      <c r="E131" s="167">
        <v>600</v>
      </c>
      <c r="F131" s="163" t="s">
        <v>115</v>
      </c>
      <c r="G131" s="164" t="s">
        <v>0</v>
      </c>
      <c r="H131" s="164" t="s">
        <v>298</v>
      </c>
      <c r="I131" s="165" t="s">
        <v>356</v>
      </c>
    </row>
    <row r="132" spans="1:9" ht="18" outlineLevel="2">
      <c r="A132" s="274">
        <v>123</v>
      </c>
      <c r="B132" s="231">
        <v>41437</v>
      </c>
      <c r="C132" s="164" t="s">
        <v>679</v>
      </c>
      <c r="D132" s="166" t="s">
        <v>680</v>
      </c>
      <c r="E132" s="167">
        <v>600</v>
      </c>
      <c r="F132" s="163" t="s">
        <v>115</v>
      </c>
      <c r="G132" s="164" t="s">
        <v>0</v>
      </c>
      <c r="H132" s="164" t="s">
        <v>298</v>
      </c>
      <c r="I132" s="165" t="s">
        <v>356</v>
      </c>
    </row>
    <row r="133" spans="1:9" ht="18" outlineLevel="2">
      <c r="A133" s="274">
        <v>124</v>
      </c>
      <c r="B133" s="295">
        <v>41445</v>
      </c>
      <c r="C133" s="292" t="s">
        <v>681</v>
      </c>
      <c r="D133" s="268" t="s">
        <v>682</v>
      </c>
      <c r="E133" s="269">
        <v>600</v>
      </c>
      <c r="F133" s="294" t="s">
        <v>115</v>
      </c>
      <c r="G133" s="292" t="s">
        <v>0</v>
      </c>
      <c r="H133" s="292" t="s">
        <v>298</v>
      </c>
      <c r="I133" s="165" t="s">
        <v>356</v>
      </c>
    </row>
    <row r="134" spans="1:9" ht="18" outlineLevel="2">
      <c r="A134" s="274">
        <v>125</v>
      </c>
      <c r="B134" s="284">
        <v>41451</v>
      </c>
      <c r="C134" s="164" t="s">
        <v>683</v>
      </c>
      <c r="D134" s="166" t="s">
        <v>354</v>
      </c>
      <c r="E134" s="167">
        <v>3093.27</v>
      </c>
      <c r="F134" s="163" t="s">
        <v>115</v>
      </c>
      <c r="G134" s="164" t="s">
        <v>0</v>
      </c>
      <c r="H134" s="164" t="s">
        <v>298</v>
      </c>
      <c r="I134" s="165" t="s">
        <v>356</v>
      </c>
    </row>
    <row r="135" spans="1:9" ht="18" outlineLevel="2">
      <c r="A135" s="274">
        <v>129</v>
      </c>
      <c r="B135" s="231">
        <v>41451</v>
      </c>
      <c r="C135" s="164" t="s">
        <v>687</v>
      </c>
      <c r="D135" s="166" t="s">
        <v>354</v>
      </c>
      <c r="E135" s="167">
        <v>18.38</v>
      </c>
      <c r="F135" s="163" t="s">
        <v>115</v>
      </c>
      <c r="G135" s="164" t="s">
        <v>0</v>
      </c>
      <c r="H135" s="164" t="s">
        <v>298</v>
      </c>
      <c r="I135" s="165" t="s">
        <v>356</v>
      </c>
    </row>
    <row r="136" spans="1:9" ht="18" outlineLevel="2">
      <c r="A136" s="274">
        <v>130</v>
      </c>
      <c r="B136" s="231">
        <v>41451</v>
      </c>
      <c r="C136" s="164" t="s">
        <v>683</v>
      </c>
      <c r="D136" s="166" t="s">
        <v>455</v>
      </c>
      <c r="E136" s="167">
        <v>328.39</v>
      </c>
      <c r="F136" s="163" t="s">
        <v>115</v>
      </c>
      <c r="G136" s="164" t="s">
        <v>0</v>
      </c>
      <c r="H136" s="164" t="s">
        <v>298</v>
      </c>
      <c r="I136" s="165" t="s">
        <v>356</v>
      </c>
    </row>
    <row r="137" spans="1:9" ht="18" outlineLevel="2">
      <c r="A137" s="274">
        <v>134</v>
      </c>
      <c r="B137" s="295">
        <v>41451</v>
      </c>
      <c r="C137" s="292" t="s">
        <v>683</v>
      </c>
      <c r="D137" s="268" t="s">
        <v>352</v>
      </c>
      <c r="E137" s="269">
        <v>418.42</v>
      </c>
      <c r="F137" s="294" t="s">
        <v>115</v>
      </c>
      <c r="G137" s="292" t="s">
        <v>0</v>
      </c>
      <c r="H137" s="292" t="s">
        <v>298</v>
      </c>
      <c r="I137" s="165" t="s">
        <v>356</v>
      </c>
    </row>
    <row r="138" spans="1:9" ht="18" outlineLevel="2">
      <c r="A138" s="274">
        <v>138</v>
      </c>
      <c r="B138" s="284">
        <v>41451</v>
      </c>
      <c r="C138" s="164" t="s">
        <v>683</v>
      </c>
      <c r="D138" s="166" t="s">
        <v>365</v>
      </c>
      <c r="E138" s="167">
        <v>203.02</v>
      </c>
      <c r="F138" s="163" t="s">
        <v>115</v>
      </c>
      <c r="G138" s="164" t="s">
        <v>0</v>
      </c>
      <c r="H138" s="164" t="s">
        <v>298</v>
      </c>
      <c r="I138" s="165" t="s">
        <v>356</v>
      </c>
    </row>
    <row r="139" spans="1:9" ht="26.25" outlineLevel="2">
      <c r="A139" s="274">
        <v>145</v>
      </c>
      <c r="B139" s="231">
        <v>41473</v>
      </c>
      <c r="C139" s="164" t="s">
        <v>690</v>
      </c>
      <c r="D139" s="166" t="s">
        <v>239</v>
      </c>
      <c r="E139" s="167">
        <v>500</v>
      </c>
      <c r="F139" s="163" t="s">
        <v>115</v>
      </c>
      <c r="G139" s="164" t="s">
        <v>0</v>
      </c>
      <c r="H139" s="164" t="s">
        <v>298</v>
      </c>
      <c r="I139" s="165" t="s">
        <v>356</v>
      </c>
    </row>
    <row r="140" spans="1:9" ht="18" outlineLevel="2">
      <c r="A140" s="274">
        <v>146</v>
      </c>
      <c r="B140" s="231">
        <v>41486</v>
      </c>
      <c r="C140" s="164" t="s">
        <v>691</v>
      </c>
      <c r="D140" s="166" t="s">
        <v>455</v>
      </c>
      <c r="E140" s="167">
        <v>324.03</v>
      </c>
      <c r="F140" s="163" t="s">
        <v>115</v>
      </c>
      <c r="G140" s="164" t="s">
        <v>0</v>
      </c>
      <c r="H140" s="164" t="s">
        <v>298</v>
      </c>
      <c r="I140" s="165" t="s">
        <v>356</v>
      </c>
    </row>
    <row r="141" spans="1:9" ht="18" outlineLevel="2">
      <c r="A141" s="274">
        <v>150</v>
      </c>
      <c r="B141" s="295">
        <v>41486</v>
      </c>
      <c r="C141" s="292" t="s">
        <v>691</v>
      </c>
      <c r="D141" s="268" t="s">
        <v>492</v>
      </c>
      <c r="E141" s="269">
        <v>137.57</v>
      </c>
      <c r="F141" s="294" t="s">
        <v>115</v>
      </c>
      <c r="G141" s="292" t="s">
        <v>0</v>
      </c>
      <c r="H141" s="292" t="s">
        <v>298</v>
      </c>
      <c r="I141" s="165" t="s">
        <v>356</v>
      </c>
    </row>
    <row r="142" spans="1:9" ht="18" outlineLevel="2">
      <c r="A142" s="274">
        <v>154</v>
      </c>
      <c r="B142" s="284">
        <v>41486</v>
      </c>
      <c r="C142" s="164" t="s">
        <v>691</v>
      </c>
      <c r="D142" s="166" t="s">
        <v>365</v>
      </c>
      <c r="E142" s="167">
        <v>196.44</v>
      </c>
      <c r="F142" s="163" t="s">
        <v>115</v>
      </c>
      <c r="G142" s="164" t="s">
        <v>0</v>
      </c>
      <c r="H142" s="164" t="s">
        <v>298</v>
      </c>
      <c r="I142" s="165" t="s">
        <v>356</v>
      </c>
    </row>
    <row r="143" spans="1:9" ht="26.25" outlineLevel="2">
      <c r="A143" s="274">
        <v>163</v>
      </c>
      <c r="B143" s="231">
        <v>41514</v>
      </c>
      <c r="C143" s="164" t="s">
        <v>697</v>
      </c>
      <c r="D143" s="166" t="s">
        <v>301</v>
      </c>
      <c r="E143" s="167">
        <v>104</v>
      </c>
      <c r="F143" s="163" t="s">
        <v>115</v>
      </c>
      <c r="G143" s="164" t="s">
        <v>0</v>
      </c>
      <c r="H143" s="164" t="s">
        <v>298</v>
      </c>
      <c r="I143" s="165" t="s">
        <v>356</v>
      </c>
    </row>
    <row r="144" spans="1:9" ht="18" outlineLevel="2">
      <c r="A144" s="274">
        <v>165</v>
      </c>
      <c r="B144" s="231">
        <v>41519</v>
      </c>
      <c r="C144" s="164" t="s">
        <v>698</v>
      </c>
      <c r="D144" s="166" t="s">
        <v>354</v>
      </c>
      <c r="E144" s="167">
        <v>1092.35</v>
      </c>
      <c r="F144" s="163" t="s">
        <v>115</v>
      </c>
      <c r="G144" s="164" t="s">
        <v>0</v>
      </c>
      <c r="H144" s="164" t="s">
        <v>298</v>
      </c>
      <c r="I144" s="165" t="s">
        <v>356</v>
      </c>
    </row>
    <row r="145" spans="1:9" ht="18" outlineLevel="2">
      <c r="A145" s="274">
        <v>169</v>
      </c>
      <c r="B145" s="295">
        <v>41519</v>
      </c>
      <c r="C145" s="292" t="s">
        <v>702</v>
      </c>
      <c r="D145" s="268" t="s">
        <v>354</v>
      </c>
      <c r="E145" s="269">
        <v>22.98</v>
      </c>
      <c r="F145" s="294" t="s">
        <v>115</v>
      </c>
      <c r="G145" s="292" t="s">
        <v>0</v>
      </c>
      <c r="H145" s="292" t="s">
        <v>298</v>
      </c>
      <c r="I145" s="165" t="s">
        <v>356</v>
      </c>
    </row>
    <row r="146" spans="1:9" ht="18" outlineLevel="2">
      <c r="A146" s="274">
        <v>170</v>
      </c>
      <c r="B146" s="284">
        <v>41519</v>
      </c>
      <c r="C146" s="164" t="s">
        <v>698</v>
      </c>
      <c r="D146" s="166" t="s">
        <v>455</v>
      </c>
      <c r="E146" s="167">
        <v>323.7</v>
      </c>
      <c r="F146" s="163" t="s">
        <v>115</v>
      </c>
      <c r="G146" s="164" t="s">
        <v>0</v>
      </c>
      <c r="H146" s="164" t="s">
        <v>298</v>
      </c>
      <c r="I146" s="165" t="s">
        <v>356</v>
      </c>
    </row>
    <row r="147" spans="1:9" ht="18" outlineLevel="2">
      <c r="A147" s="274">
        <v>174</v>
      </c>
      <c r="B147" s="231">
        <v>41519</v>
      </c>
      <c r="C147" s="164" t="s">
        <v>698</v>
      </c>
      <c r="D147" s="166" t="s">
        <v>352</v>
      </c>
      <c r="E147" s="167">
        <v>208.93</v>
      </c>
      <c r="F147" s="163" t="s">
        <v>115</v>
      </c>
      <c r="G147" s="164" t="s">
        <v>0</v>
      </c>
      <c r="H147" s="164" t="s">
        <v>298</v>
      </c>
      <c r="I147" s="165" t="s">
        <v>356</v>
      </c>
    </row>
    <row r="148" spans="1:9" ht="18" outlineLevel="2">
      <c r="A148" s="274">
        <v>178</v>
      </c>
      <c r="B148" s="231">
        <v>41519</v>
      </c>
      <c r="C148" s="164" t="s">
        <v>698</v>
      </c>
      <c r="D148" s="166" t="s">
        <v>365</v>
      </c>
      <c r="E148" s="167">
        <v>196.44</v>
      </c>
      <c r="F148" s="163" t="s">
        <v>115</v>
      </c>
      <c r="G148" s="164" t="s">
        <v>0</v>
      </c>
      <c r="H148" s="164" t="s">
        <v>298</v>
      </c>
      <c r="I148" s="165" t="s">
        <v>356</v>
      </c>
    </row>
    <row r="149" spans="1:9" ht="26.25" outlineLevel="2">
      <c r="A149" s="274">
        <v>190</v>
      </c>
      <c r="B149" s="295">
        <v>41551</v>
      </c>
      <c r="C149" s="292" t="s">
        <v>708</v>
      </c>
      <c r="D149" s="268" t="s">
        <v>354</v>
      </c>
      <c r="E149" s="269">
        <v>68.94</v>
      </c>
      <c r="F149" s="294" t="s">
        <v>115</v>
      </c>
      <c r="G149" s="292" t="s">
        <v>0</v>
      </c>
      <c r="H149" s="292" t="s">
        <v>298</v>
      </c>
      <c r="I149" s="165" t="s">
        <v>356</v>
      </c>
    </row>
    <row r="150" spans="1:9" ht="18" outlineLevel="2">
      <c r="A150" s="274">
        <v>191</v>
      </c>
      <c r="B150" s="284">
        <v>41551</v>
      </c>
      <c r="C150" s="164" t="s">
        <v>709</v>
      </c>
      <c r="D150" s="166" t="s">
        <v>455</v>
      </c>
      <c r="E150" s="167">
        <v>328.39</v>
      </c>
      <c r="F150" s="163" t="s">
        <v>115</v>
      </c>
      <c r="G150" s="164" t="s">
        <v>0</v>
      </c>
      <c r="H150" s="164" t="s">
        <v>298</v>
      </c>
      <c r="I150" s="165" t="s">
        <v>356</v>
      </c>
    </row>
    <row r="151" spans="1:9" ht="26.25" outlineLevel="2">
      <c r="A151" s="274">
        <v>198</v>
      </c>
      <c r="B151" s="231">
        <v>41551</v>
      </c>
      <c r="C151" s="164" t="s">
        <v>711</v>
      </c>
      <c r="D151" s="166" t="s">
        <v>365</v>
      </c>
      <c r="E151" s="167">
        <v>666.87</v>
      </c>
      <c r="F151" s="163" t="s">
        <v>115</v>
      </c>
      <c r="G151" s="164" t="s">
        <v>0</v>
      </c>
      <c r="H151" s="164" t="s">
        <v>298</v>
      </c>
      <c r="I151" s="165" t="s">
        <v>356</v>
      </c>
    </row>
    <row r="152" spans="1:9" ht="18" outlineLevel="2">
      <c r="A152" s="274">
        <v>199</v>
      </c>
      <c r="B152" s="231">
        <v>41551</v>
      </c>
      <c r="C152" s="164" t="s">
        <v>709</v>
      </c>
      <c r="D152" s="166" t="s">
        <v>492</v>
      </c>
      <c r="E152" s="167">
        <v>137.26</v>
      </c>
      <c r="F152" s="163" t="s">
        <v>115</v>
      </c>
      <c r="G152" s="164" t="s">
        <v>0</v>
      </c>
      <c r="H152" s="164" t="s">
        <v>298</v>
      </c>
      <c r="I152" s="165" t="s">
        <v>356</v>
      </c>
    </row>
    <row r="153" spans="1:9" ht="18" outlineLevel="2">
      <c r="A153" s="274">
        <v>209</v>
      </c>
      <c r="B153" s="231">
        <v>41577</v>
      </c>
      <c r="C153" s="164" t="s">
        <v>714</v>
      </c>
      <c r="D153" s="166" t="s">
        <v>455</v>
      </c>
      <c r="E153" s="167">
        <v>324.03</v>
      </c>
      <c r="F153" s="163" t="s">
        <v>115</v>
      </c>
      <c r="G153" s="164" t="s">
        <v>0</v>
      </c>
      <c r="H153" s="164" t="s">
        <v>298</v>
      </c>
      <c r="I153" s="165" t="s">
        <v>356</v>
      </c>
    </row>
    <row r="154" spans="1:9" ht="18" outlineLevel="2">
      <c r="A154" s="274">
        <v>213</v>
      </c>
      <c r="B154" s="295">
        <v>41577</v>
      </c>
      <c r="C154" s="292" t="s">
        <v>714</v>
      </c>
      <c r="D154" s="268" t="s">
        <v>352</v>
      </c>
      <c r="E154" s="269">
        <v>209.21</v>
      </c>
      <c r="F154" s="294" t="s">
        <v>115</v>
      </c>
      <c r="G154" s="292" t="s">
        <v>0</v>
      </c>
      <c r="H154" s="292" t="s">
        <v>298</v>
      </c>
      <c r="I154" s="165" t="s">
        <v>356</v>
      </c>
    </row>
    <row r="155" spans="1:9" ht="26.25" outlineLevel="2">
      <c r="A155" s="274">
        <v>219</v>
      </c>
      <c r="B155" s="284">
        <v>41577</v>
      </c>
      <c r="C155" s="164" t="s">
        <v>720</v>
      </c>
      <c r="D155" s="166" t="s">
        <v>301</v>
      </c>
      <c r="E155" s="167">
        <v>146</v>
      </c>
      <c r="F155" s="163" t="s">
        <v>115</v>
      </c>
      <c r="G155" s="164" t="s">
        <v>0</v>
      </c>
      <c r="H155" s="164" t="s">
        <v>298</v>
      </c>
      <c r="I155" s="165" t="s">
        <v>356</v>
      </c>
    </row>
    <row r="156" spans="1:9" ht="18" outlineLevel="2">
      <c r="A156" s="274">
        <v>223</v>
      </c>
      <c r="B156" s="231">
        <v>41596</v>
      </c>
      <c r="C156" s="456" t="s">
        <v>787</v>
      </c>
      <c r="D156" s="456" t="s">
        <v>611</v>
      </c>
      <c r="E156" s="167">
        <v>1000</v>
      </c>
      <c r="F156" s="163" t="s">
        <v>115</v>
      </c>
      <c r="G156" s="164" t="s">
        <v>0</v>
      </c>
      <c r="H156" s="164" t="s">
        <v>298</v>
      </c>
      <c r="I156" s="165" t="s">
        <v>356</v>
      </c>
    </row>
    <row r="157" spans="1:9" ht="18" outlineLevel="2">
      <c r="A157" s="274">
        <v>224</v>
      </c>
      <c r="B157" s="231">
        <v>41603</v>
      </c>
      <c r="C157" s="456" t="s">
        <v>795</v>
      </c>
      <c r="D157" s="456" t="s">
        <v>621</v>
      </c>
      <c r="E157" s="167">
        <v>100</v>
      </c>
      <c r="F157" s="163" t="s">
        <v>115</v>
      </c>
      <c r="G157" s="164" t="s">
        <v>0</v>
      </c>
      <c r="H157" s="164" t="s">
        <v>298</v>
      </c>
      <c r="I157" s="165" t="s">
        <v>356</v>
      </c>
    </row>
    <row r="158" spans="1:9" ht="18" outlineLevel="2">
      <c r="A158" s="274">
        <v>226</v>
      </c>
      <c r="B158" s="295">
        <v>41610</v>
      </c>
      <c r="C158" s="516" t="s">
        <v>810</v>
      </c>
      <c r="D158" s="516" t="s">
        <v>455</v>
      </c>
      <c r="E158" s="269">
        <v>328.38</v>
      </c>
      <c r="F158" s="294" t="s">
        <v>115</v>
      </c>
      <c r="G158" s="292" t="s">
        <v>0</v>
      </c>
      <c r="H158" s="292" t="s">
        <v>298</v>
      </c>
      <c r="I158" s="165" t="s">
        <v>356</v>
      </c>
    </row>
    <row r="159" spans="1:9" ht="18" outlineLevel="2">
      <c r="A159" s="274">
        <v>232</v>
      </c>
      <c r="B159" s="284">
        <v>41610</v>
      </c>
      <c r="C159" s="456" t="s">
        <v>810</v>
      </c>
      <c r="D159" s="456" t="s">
        <v>492</v>
      </c>
      <c r="E159" s="167">
        <v>137.57</v>
      </c>
      <c r="F159" s="163" t="s">
        <v>115</v>
      </c>
      <c r="G159" s="164" t="s">
        <v>0</v>
      </c>
      <c r="H159" s="164" t="s">
        <v>298</v>
      </c>
      <c r="I159" s="165" t="s">
        <v>356</v>
      </c>
    </row>
    <row r="160" spans="1:9" ht="18" outlineLevel="2">
      <c r="A160" s="274">
        <v>237</v>
      </c>
      <c r="B160" s="231">
        <v>41611</v>
      </c>
      <c r="C160" s="456" t="s">
        <v>797</v>
      </c>
      <c r="D160" s="456" t="s">
        <v>359</v>
      </c>
      <c r="E160" s="167">
        <v>400</v>
      </c>
      <c r="F160" s="163" t="s">
        <v>115</v>
      </c>
      <c r="G160" s="164" t="s">
        <v>0</v>
      </c>
      <c r="H160" s="164" t="s">
        <v>298</v>
      </c>
      <c r="I160" s="165" t="s">
        <v>356</v>
      </c>
    </row>
    <row r="161" spans="1:9" ht="26.25" outlineLevel="1">
      <c r="A161" s="274"/>
      <c r="B161" s="231"/>
      <c r="C161" s="456"/>
      <c r="D161" s="456"/>
      <c r="E161" s="167">
        <f>SUBTOTAL(9,E100:E160)</f>
        <v>28540.80999999999</v>
      </c>
      <c r="F161" s="506" t="s">
        <v>941</v>
      </c>
      <c r="G161" s="164"/>
      <c r="H161" s="164"/>
      <c r="I161" s="165"/>
    </row>
    <row r="162" spans="1:9" ht="26.25" outlineLevel="2">
      <c r="A162" s="274">
        <v>12</v>
      </c>
      <c r="B162" s="231">
        <v>41306</v>
      </c>
      <c r="C162" s="164" t="s">
        <v>452</v>
      </c>
      <c r="D162" s="166" t="s">
        <v>451</v>
      </c>
      <c r="E162" s="167">
        <v>167.52</v>
      </c>
      <c r="F162" s="163" t="s">
        <v>116</v>
      </c>
      <c r="G162" s="164" t="s">
        <v>44</v>
      </c>
      <c r="H162" s="164" t="s">
        <v>298</v>
      </c>
      <c r="I162" s="165" t="s">
        <v>356</v>
      </c>
    </row>
    <row r="163" spans="1:9" ht="26.25" outlineLevel="2">
      <c r="A163" s="274">
        <v>15</v>
      </c>
      <c r="B163" s="295">
        <v>41306</v>
      </c>
      <c r="C163" s="292" t="s">
        <v>456</v>
      </c>
      <c r="D163" s="268" t="s">
        <v>455</v>
      </c>
      <c r="E163" s="269">
        <v>181.38</v>
      </c>
      <c r="F163" s="294" t="s">
        <v>116</v>
      </c>
      <c r="G163" s="292" t="s">
        <v>44</v>
      </c>
      <c r="H163" s="292" t="s">
        <v>298</v>
      </c>
      <c r="I163" s="165" t="s">
        <v>356</v>
      </c>
    </row>
    <row r="164" spans="1:9" ht="26.25" outlineLevel="2">
      <c r="A164" s="274">
        <v>18</v>
      </c>
      <c r="B164" s="284">
        <v>41306</v>
      </c>
      <c r="C164" s="164" t="s">
        <v>459</v>
      </c>
      <c r="D164" s="166" t="s">
        <v>365</v>
      </c>
      <c r="E164" s="167">
        <v>148.67</v>
      </c>
      <c r="F164" s="163" t="s">
        <v>116</v>
      </c>
      <c r="G164" s="164" t="s">
        <v>44</v>
      </c>
      <c r="H164" s="164" t="s">
        <v>298</v>
      </c>
      <c r="I164" s="165" t="s">
        <v>356</v>
      </c>
    </row>
    <row r="165" spans="1:9" ht="39" outlineLevel="2">
      <c r="A165" s="274">
        <v>22</v>
      </c>
      <c r="B165" s="231">
        <v>41306</v>
      </c>
      <c r="C165" s="164" t="s">
        <v>462</v>
      </c>
      <c r="D165" s="166" t="s">
        <v>286</v>
      </c>
      <c r="E165" s="167">
        <v>995.14</v>
      </c>
      <c r="F165" s="163" t="s">
        <v>116</v>
      </c>
      <c r="G165" s="164" t="s">
        <v>44</v>
      </c>
      <c r="H165" s="164" t="s">
        <v>298</v>
      </c>
      <c r="I165" s="165" t="s">
        <v>356</v>
      </c>
    </row>
    <row r="166" spans="1:9" ht="26.25" outlineLevel="2">
      <c r="A166" s="274">
        <v>27</v>
      </c>
      <c r="B166" s="231">
        <v>41334</v>
      </c>
      <c r="C166" s="164" t="s">
        <v>466</v>
      </c>
      <c r="D166" s="164" t="s">
        <v>354</v>
      </c>
      <c r="E166" s="167">
        <v>448.6</v>
      </c>
      <c r="F166" s="163" t="s">
        <v>116</v>
      </c>
      <c r="G166" s="164" t="s">
        <v>44</v>
      </c>
      <c r="H166" s="164" t="s">
        <v>298</v>
      </c>
      <c r="I166" s="165" t="s">
        <v>356</v>
      </c>
    </row>
    <row r="167" spans="1:9" ht="18" outlineLevel="2">
      <c r="A167" s="274">
        <v>32</v>
      </c>
      <c r="B167" s="295">
        <v>41334</v>
      </c>
      <c r="C167" s="292" t="s">
        <v>471</v>
      </c>
      <c r="D167" s="268" t="s">
        <v>352</v>
      </c>
      <c r="E167" s="269">
        <v>92.86</v>
      </c>
      <c r="F167" s="294" t="s">
        <v>116</v>
      </c>
      <c r="G167" s="292" t="s">
        <v>44</v>
      </c>
      <c r="H167" s="292" t="s">
        <v>298</v>
      </c>
      <c r="I167" s="165" t="s">
        <v>356</v>
      </c>
    </row>
    <row r="168" spans="1:9" ht="26.25" outlineLevel="2">
      <c r="A168" s="274">
        <v>35</v>
      </c>
      <c r="B168" s="284">
        <v>41334</v>
      </c>
      <c r="C168" s="164" t="s">
        <v>474</v>
      </c>
      <c r="D168" s="166" t="s">
        <v>451</v>
      </c>
      <c r="E168" s="167">
        <v>169</v>
      </c>
      <c r="F168" s="163" t="s">
        <v>116</v>
      </c>
      <c r="G168" s="164" t="s">
        <v>44</v>
      </c>
      <c r="H168" s="164" t="s">
        <v>298</v>
      </c>
      <c r="I168" s="165" t="s">
        <v>356</v>
      </c>
    </row>
    <row r="169" spans="1:9" ht="26.25" outlineLevel="2">
      <c r="A169" s="274">
        <v>39</v>
      </c>
      <c r="B169" s="231">
        <v>41334</v>
      </c>
      <c r="C169" s="164" t="s">
        <v>478</v>
      </c>
      <c r="D169" s="166" t="s">
        <v>455</v>
      </c>
      <c r="E169" s="167">
        <v>182.21</v>
      </c>
      <c r="F169" s="163" t="s">
        <v>116</v>
      </c>
      <c r="G169" s="164" t="s">
        <v>44</v>
      </c>
      <c r="H169" s="164" t="s">
        <v>298</v>
      </c>
      <c r="I169" s="165" t="s">
        <v>356</v>
      </c>
    </row>
    <row r="170" spans="1:9" ht="26.25" outlineLevel="2">
      <c r="A170" s="274">
        <v>43</v>
      </c>
      <c r="B170" s="231">
        <v>41334</v>
      </c>
      <c r="C170" s="164" t="s">
        <v>482</v>
      </c>
      <c r="D170" s="166" t="s">
        <v>365</v>
      </c>
      <c r="E170" s="167">
        <v>150.43</v>
      </c>
      <c r="F170" s="163" t="s">
        <v>116</v>
      </c>
      <c r="G170" s="164" t="s">
        <v>44</v>
      </c>
      <c r="H170" s="164" t="s">
        <v>298</v>
      </c>
      <c r="I170" s="165" t="s">
        <v>356</v>
      </c>
    </row>
    <row r="171" spans="1:9" ht="18" outlineLevel="2">
      <c r="A171" s="274">
        <v>47</v>
      </c>
      <c r="B171" s="295">
        <v>41334</v>
      </c>
      <c r="C171" s="292" t="s">
        <v>350</v>
      </c>
      <c r="D171" s="268" t="s">
        <v>286</v>
      </c>
      <c r="E171" s="269">
        <v>2086.2000000000003</v>
      </c>
      <c r="F171" s="294" t="s">
        <v>116</v>
      </c>
      <c r="G171" s="292" t="s">
        <v>44</v>
      </c>
      <c r="H171" s="292" t="s">
        <v>298</v>
      </c>
      <c r="I171" s="266" t="s">
        <v>356</v>
      </c>
    </row>
    <row r="172" spans="1:9" ht="18" outlineLevel="2">
      <c r="A172" s="274">
        <v>60</v>
      </c>
      <c r="B172" s="231">
        <v>41362</v>
      </c>
      <c r="C172" s="164" t="s">
        <v>488</v>
      </c>
      <c r="D172" s="166" t="s">
        <v>455</v>
      </c>
      <c r="E172" s="167">
        <v>181.01</v>
      </c>
      <c r="F172" s="163" t="s">
        <v>116</v>
      </c>
      <c r="G172" s="164" t="s">
        <v>44</v>
      </c>
      <c r="H172" s="164" t="s">
        <v>298</v>
      </c>
      <c r="I172" s="165" t="s">
        <v>356</v>
      </c>
    </row>
    <row r="173" spans="1:9" ht="18" outlineLevel="2">
      <c r="A173" s="274">
        <v>64</v>
      </c>
      <c r="B173" s="447">
        <v>41362</v>
      </c>
      <c r="C173" s="302" t="s">
        <v>488</v>
      </c>
      <c r="D173" s="100" t="s">
        <v>365</v>
      </c>
      <c r="E173" s="299">
        <v>160.04</v>
      </c>
      <c r="F173" s="163" t="s">
        <v>116</v>
      </c>
      <c r="G173" s="164" t="s">
        <v>44</v>
      </c>
      <c r="H173" s="164" t="s">
        <v>298</v>
      </c>
      <c r="I173" s="165" t="s">
        <v>356</v>
      </c>
    </row>
    <row r="174" spans="1:9" ht="18" outlineLevel="2">
      <c r="A174" s="274">
        <v>69</v>
      </c>
      <c r="B174" s="231">
        <v>41362</v>
      </c>
      <c r="C174" s="164" t="s">
        <v>488</v>
      </c>
      <c r="D174" s="166" t="s">
        <v>492</v>
      </c>
      <c r="E174" s="167">
        <v>60.98</v>
      </c>
      <c r="F174" s="163" t="s">
        <v>116</v>
      </c>
      <c r="G174" s="164" t="s">
        <v>44</v>
      </c>
      <c r="H174" s="164" t="s">
        <v>298</v>
      </c>
      <c r="I174" s="165" t="s">
        <v>356</v>
      </c>
    </row>
    <row r="175" spans="1:9" ht="18" outlineLevel="2">
      <c r="A175" s="274">
        <v>71</v>
      </c>
      <c r="B175" s="231">
        <v>41362</v>
      </c>
      <c r="C175" s="292" t="s">
        <v>493</v>
      </c>
      <c r="D175" s="268" t="s">
        <v>286</v>
      </c>
      <c r="E175" s="269">
        <v>804.06</v>
      </c>
      <c r="F175" s="294" t="s">
        <v>116</v>
      </c>
      <c r="G175" s="292" t="s">
        <v>44</v>
      </c>
      <c r="H175" s="292" t="s">
        <v>298</v>
      </c>
      <c r="I175" s="165" t="s">
        <v>356</v>
      </c>
    </row>
    <row r="176" spans="1:9" ht="18" outlineLevel="2">
      <c r="A176" s="274">
        <v>92</v>
      </c>
      <c r="B176" s="295">
        <v>41400</v>
      </c>
      <c r="C176" s="292" t="s">
        <v>496</v>
      </c>
      <c r="D176" s="268" t="s">
        <v>455</v>
      </c>
      <c r="E176" s="269">
        <v>181.38</v>
      </c>
      <c r="F176" s="163" t="s">
        <v>116</v>
      </c>
      <c r="G176" s="164" t="s">
        <v>44</v>
      </c>
      <c r="H176" s="292" t="s">
        <v>298</v>
      </c>
      <c r="I176" s="165" t="s">
        <v>356</v>
      </c>
    </row>
    <row r="177" spans="1:9" ht="18" outlineLevel="2">
      <c r="A177" s="274">
        <v>96</v>
      </c>
      <c r="B177" s="284">
        <v>41400</v>
      </c>
      <c r="C177" s="164" t="s">
        <v>496</v>
      </c>
      <c r="D177" s="166" t="s">
        <v>365</v>
      </c>
      <c r="E177" s="167">
        <v>152.55</v>
      </c>
      <c r="F177" s="163" t="s">
        <v>116</v>
      </c>
      <c r="G177" s="164" t="s">
        <v>44</v>
      </c>
      <c r="H177" s="164" t="s">
        <v>298</v>
      </c>
      <c r="I177" s="165" t="s">
        <v>356</v>
      </c>
    </row>
    <row r="178" spans="1:9" ht="18" outlineLevel="2">
      <c r="A178" s="274">
        <v>98</v>
      </c>
      <c r="B178" s="231">
        <v>41400</v>
      </c>
      <c r="C178" s="164" t="s">
        <v>499</v>
      </c>
      <c r="D178" s="166" t="s">
        <v>286</v>
      </c>
      <c r="E178" s="167">
        <v>667.86</v>
      </c>
      <c r="F178" s="163" t="s">
        <v>116</v>
      </c>
      <c r="G178" s="164" t="s">
        <v>44</v>
      </c>
      <c r="H178" s="164" t="s">
        <v>298</v>
      </c>
      <c r="I178" s="165" t="s">
        <v>356</v>
      </c>
    </row>
    <row r="179" spans="1:9" ht="18" outlineLevel="2">
      <c r="A179" s="274">
        <v>109</v>
      </c>
      <c r="B179" s="231">
        <v>41429</v>
      </c>
      <c r="C179" s="164" t="s">
        <v>672</v>
      </c>
      <c r="D179" s="166" t="s">
        <v>455</v>
      </c>
      <c r="E179" s="167">
        <v>180.83</v>
      </c>
      <c r="F179" s="163" t="s">
        <v>116</v>
      </c>
      <c r="G179" s="164" t="s">
        <v>44</v>
      </c>
      <c r="H179" s="164" t="s">
        <v>298</v>
      </c>
      <c r="I179" s="165" t="s">
        <v>356</v>
      </c>
    </row>
    <row r="180" spans="1:9" ht="18" outlineLevel="2">
      <c r="A180" s="274">
        <v>113</v>
      </c>
      <c r="B180" s="295">
        <v>41429</v>
      </c>
      <c r="C180" s="292" t="s">
        <v>672</v>
      </c>
      <c r="D180" s="268" t="s">
        <v>492</v>
      </c>
      <c r="E180" s="269">
        <v>60.98</v>
      </c>
      <c r="F180" s="294" t="s">
        <v>116</v>
      </c>
      <c r="G180" s="292" t="s">
        <v>44</v>
      </c>
      <c r="H180" s="292" t="s">
        <v>298</v>
      </c>
      <c r="I180" s="165" t="s">
        <v>356</v>
      </c>
    </row>
    <row r="181" spans="1:9" ht="18" outlineLevel="2">
      <c r="A181" s="274">
        <v>117</v>
      </c>
      <c r="B181" s="284">
        <v>41429</v>
      </c>
      <c r="C181" s="164" t="s">
        <v>672</v>
      </c>
      <c r="D181" s="166" t="s">
        <v>365</v>
      </c>
      <c r="E181" s="167">
        <v>147.47</v>
      </c>
      <c r="F181" s="163" t="s">
        <v>116</v>
      </c>
      <c r="G181" s="164" t="s">
        <v>44</v>
      </c>
      <c r="H181" s="164" t="s">
        <v>298</v>
      </c>
      <c r="I181" s="165" t="s">
        <v>356</v>
      </c>
    </row>
    <row r="182" spans="1:9" ht="18" outlineLevel="2">
      <c r="A182" s="274">
        <v>120</v>
      </c>
      <c r="B182" s="231">
        <v>41429</v>
      </c>
      <c r="C182" s="164" t="s">
        <v>675</v>
      </c>
      <c r="D182" s="166" t="s">
        <v>286</v>
      </c>
      <c r="E182" s="167">
        <v>778.56</v>
      </c>
      <c r="F182" s="163" t="s">
        <v>116</v>
      </c>
      <c r="G182" s="164" t="s">
        <v>44</v>
      </c>
      <c r="H182" s="164" t="s">
        <v>298</v>
      </c>
      <c r="I182" s="165" t="s">
        <v>356</v>
      </c>
    </row>
    <row r="183" spans="1:9" ht="18" outlineLevel="2">
      <c r="A183" s="274">
        <v>126</v>
      </c>
      <c r="B183" s="231">
        <v>41451</v>
      </c>
      <c r="C183" s="164" t="s">
        <v>684</v>
      </c>
      <c r="D183" s="166" t="s">
        <v>354</v>
      </c>
      <c r="E183" s="167">
        <v>989.33</v>
      </c>
      <c r="F183" s="163" t="s">
        <v>116</v>
      </c>
      <c r="G183" s="164" t="s">
        <v>44</v>
      </c>
      <c r="H183" s="164" t="s">
        <v>298</v>
      </c>
      <c r="I183" s="165" t="s">
        <v>356</v>
      </c>
    </row>
    <row r="184" spans="1:9" ht="18" outlineLevel="2">
      <c r="A184" s="274">
        <v>131</v>
      </c>
      <c r="B184" s="295">
        <v>41451</v>
      </c>
      <c r="C184" s="292" t="s">
        <v>684</v>
      </c>
      <c r="D184" s="268" t="s">
        <v>455</v>
      </c>
      <c r="E184" s="269">
        <v>181.38</v>
      </c>
      <c r="F184" s="294" t="s">
        <v>116</v>
      </c>
      <c r="G184" s="292" t="s">
        <v>44</v>
      </c>
      <c r="H184" s="292" t="s">
        <v>298</v>
      </c>
      <c r="I184" s="165" t="s">
        <v>356</v>
      </c>
    </row>
    <row r="185" spans="1:9" ht="18" outlineLevel="2">
      <c r="A185" s="274">
        <v>135</v>
      </c>
      <c r="B185" s="284">
        <v>41451</v>
      </c>
      <c r="C185" s="164" t="s">
        <v>684</v>
      </c>
      <c r="D185" s="166" t="s">
        <v>352</v>
      </c>
      <c r="E185" s="167">
        <v>185.63</v>
      </c>
      <c r="F185" s="163" t="s">
        <v>116</v>
      </c>
      <c r="G185" s="164" t="s">
        <v>44</v>
      </c>
      <c r="H185" s="164" t="s">
        <v>298</v>
      </c>
      <c r="I185" s="165" t="s">
        <v>356</v>
      </c>
    </row>
    <row r="186" spans="1:9" ht="18" outlineLevel="2">
      <c r="A186" s="274">
        <v>139</v>
      </c>
      <c r="B186" s="231">
        <v>41451</v>
      </c>
      <c r="C186" s="164" t="s">
        <v>684</v>
      </c>
      <c r="D186" s="166" t="s">
        <v>365</v>
      </c>
      <c r="E186" s="167">
        <v>148.21</v>
      </c>
      <c r="F186" s="163" t="s">
        <v>116</v>
      </c>
      <c r="G186" s="164" t="s">
        <v>44</v>
      </c>
      <c r="H186" s="164" t="s">
        <v>298</v>
      </c>
      <c r="I186" s="165" t="s">
        <v>356</v>
      </c>
    </row>
    <row r="187" spans="1:9" ht="18" outlineLevel="2">
      <c r="A187" s="274">
        <v>142</v>
      </c>
      <c r="B187" s="231">
        <v>41451</v>
      </c>
      <c r="C187" s="164" t="s">
        <v>688</v>
      </c>
      <c r="D187" s="166" t="s">
        <v>286</v>
      </c>
      <c r="E187" s="167">
        <v>3009.1000000000004</v>
      </c>
      <c r="F187" s="163" t="s">
        <v>116</v>
      </c>
      <c r="G187" s="164" t="s">
        <v>44</v>
      </c>
      <c r="H187" s="164" t="s">
        <v>298</v>
      </c>
      <c r="I187" s="165" t="s">
        <v>356</v>
      </c>
    </row>
    <row r="188" spans="1:9" ht="18" outlineLevel="2">
      <c r="A188" s="274">
        <v>147</v>
      </c>
      <c r="B188" s="295">
        <v>41486</v>
      </c>
      <c r="C188" s="292" t="s">
        <v>692</v>
      </c>
      <c r="D188" s="268" t="s">
        <v>455</v>
      </c>
      <c r="E188" s="269">
        <v>181.01</v>
      </c>
      <c r="F188" s="294" t="s">
        <v>116</v>
      </c>
      <c r="G188" s="292" t="s">
        <v>44</v>
      </c>
      <c r="H188" s="292" t="s">
        <v>298</v>
      </c>
      <c r="I188" s="165" t="s">
        <v>356</v>
      </c>
    </row>
    <row r="189" spans="1:9" ht="18" outlineLevel="2">
      <c r="A189" s="274">
        <v>151</v>
      </c>
      <c r="B189" s="284">
        <v>41486</v>
      </c>
      <c r="C189" s="164" t="s">
        <v>692</v>
      </c>
      <c r="D189" s="166" t="s">
        <v>492</v>
      </c>
      <c r="E189" s="167">
        <v>61.08</v>
      </c>
      <c r="F189" s="163" t="s">
        <v>116</v>
      </c>
      <c r="G189" s="164" t="s">
        <v>44</v>
      </c>
      <c r="H189" s="164" t="s">
        <v>298</v>
      </c>
      <c r="I189" s="165" t="s">
        <v>356</v>
      </c>
    </row>
    <row r="190" spans="1:9" ht="18" outlineLevel="2">
      <c r="A190" s="274">
        <v>155</v>
      </c>
      <c r="B190" s="231">
        <v>41486</v>
      </c>
      <c r="C190" s="164" t="s">
        <v>692</v>
      </c>
      <c r="D190" s="166" t="s">
        <v>365</v>
      </c>
      <c r="E190" s="167">
        <v>147.47</v>
      </c>
      <c r="F190" s="163" t="s">
        <v>116</v>
      </c>
      <c r="G190" s="164" t="s">
        <v>44</v>
      </c>
      <c r="H190" s="164" t="s">
        <v>298</v>
      </c>
      <c r="I190" s="165" t="s">
        <v>356</v>
      </c>
    </row>
    <row r="191" spans="1:9" ht="18" outlineLevel="2">
      <c r="A191" s="274">
        <v>158</v>
      </c>
      <c r="B191" s="231">
        <v>41486</v>
      </c>
      <c r="C191" s="164" t="s">
        <v>695</v>
      </c>
      <c r="D191" s="166" t="s">
        <v>286</v>
      </c>
      <c r="E191" s="167">
        <v>779.1199999999999</v>
      </c>
      <c r="F191" s="163" t="s">
        <v>116</v>
      </c>
      <c r="G191" s="164" t="s">
        <v>44</v>
      </c>
      <c r="H191" s="164" t="s">
        <v>298</v>
      </c>
      <c r="I191" s="165" t="s">
        <v>356</v>
      </c>
    </row>
    <row r="192" spans="1:9" ht="18" outlineLevel="2">
      <c r="A192" s="274">
        <v>166</v>
      </c>
      <c r="B192" s="295">
        <v>41519</v>
      </c>
      <c r="C192" s="292" t="s">
        <v>699</v>
      </c>
      <c r="D192" s="268" t="s">
        <v>354</v>
      </c>
      <c r="E192" s="269">
        <v>450.27</v>
      </c>
      <c r="F192" s="294" t="s">
        <v>116</v>
      </c>
      <c r="G192" s="292" t="s">
        <v>44</v>
      </c>
      <c r="H192" s="292" t="s">
        <v>298</v>
      </c>
      <c r="I192" s="165" t="s">
        <v>356</v>
      </c>
    </row>
    <row r="193" spans="1:9" ht="18" outlineLevel="2">
      <c r="A193" s="274">
        <v>171</v>
      </c>
      <c r="B193" s="284">
        <v>41519</v>
      </c>
      <c r="C193" s="164" t="s">
        <v>699</v>
      </c>
      <c r="D193" s="166" t="s">
        <v>455</v>
      </c>
      <c r="E193" s="167">
        <v>180.83</v>
      </c>
      <c r="F193" s="163" t="s">
        <v>116</v>
      </c>
      <c r="G193" s="164" t="s">
        <v>44</v>
      </c>
      <c r="H193" s="164" t="s">
        <v>298</v>
      </c>
      <c r="I193" s="165" t="s">
        <v>356</v>
      </c>
    </row>
    <row r="194" spans="1:9" ht="18" outlineLevel="2">
      <c r="A194" s="274">
        <v>175</v>
      </c>
      <c r="B194" s="231">
        <v>41519</v>
      </c>
      <c r="C194" s="164" t="s">
        <v>699</v>
      </c>
      <c r="D194" s="166" t="s">
        <v>352</v>
      </c>
      <c r="E194" s="167">
        <v>92.86</v>
      </c>
      <c r="F194" s="163" t="s">
        <v>116</v>
      </c>
      <c r="G194" s="164" t="s">
        <v>44</v>
      </c>
      <c r="H194" s="164" t="s">
        <v>298</v>
      </c>
      <c r="I194" s="165" t="s">
        <v>356</v>
      </c>
    </row>
    <row r="195" spans="1:9" ht="18" outlineLevel="2">
      <c r="A195" s="274">
        <v>179</v>
      </c>
      <c r="B195" s="231">
        <v>41519</v>
      </c>
      <c r="C195" s="164" t="s">
        <v>699</v>
      </c>
      <c r="D195" s="166" t="s">
        <v>365</v>
      </c>
      <c r="E195" s="167">
        <v>147.47</v>
      </c>
      <c r="F195" s="163" t="s">
        <v>116</v>
      </c>
      <c r="G195" s="164" t="s">
        <v>44</v>
      </c>
      <c r="H195" s="164" t="s">
        <v>298</v>
      </c>
      <c r="I195" s="165" t="s">
        <v>356</v>
      </c>
    </row>
    <row r="196" spans="1:9" ht="18" outlineLevel="2">
      <c r="A196" s="274">
        <v>182</v>
      </c>
      <c r="B196" s="231">
        <v>41519</v>
      </c>
      <c r="C196" s="164" t="s">
        <v>703</v>
      </c>
      <c r="D196" s="166" t="s">
        <v>286</v>
      </c>
      <c r="E196" s="167">
        <v>1742.8600000000001</v>
      </c>
      <c r="F196" s="163" t="s">
        <v>116</v>
      </c>
      <c r="G196" s="164" t="s">
        <v>44</v>
      </c>
      <c r="H196" s="164" t="s">
        <v>298</v>
      </c>
      <c r="I196" s="165" t="s">
        <v>356</v>
      </c>
    </row>
    <row r="197" spans="1:9" ht="18" outlineLevel="2">
      <c r="A197" s="274">
        <v>192</v>
      </c>
      <c r="B197" s="295">
        <v>41551</v>
      </c>
      <c r="C197" s="292" t="s">
        <v>710</v>
      </c>
      <c r="D197" s="268" t="s">
        <v>455</v>
      </c>
      <c r="E197" s="269">
        <v>181.38</v>
      </c>
      <c r="F197" s="294" t="s">
        <v>116</v>
      </c>
      <c r="G197" s="292" t="s">
        <v>44</v>
      </c>
      <c r="H197" s="292" t="s">
        <v>298</v>
      </c>
      <c r="I197" s="165" t="s">
        <v>356</v>
      </c>
    </row>
    <row r="198" spans="1:9" ht="18" outlineLevel="2">
      <c r="A198" s="274">
        <v>195</v>
      </c>
      <c r="B198" s="284">
        <v>41551</v>
      </c>
      <c r="C198" s="164" t="s">
        <v>710</v>
      </c>
      <c r="D198" s="166" t="s">
        <v>365</v>
      </c>
      <c r="E198" s="167">
        <v>195.43</v>
      </c>
      <c r="F198" s="163" t="s">
        <v>116</v>
      </c>
      <c r="G198" s="164" t="s">
        <v>44</v>
      </c>
      <c r="H198" s="164" t="s">
        <v>298</v>
      </c>
      <c r="I198" s="165" t="s">
        <v>356</v>
      </c>
    </row>
    <row r="199" spans="1:9" ht="18" outlineLevel="2">
      <c r="A199" s="274">
        <v>200</v>
      </c>
      <c r="B199" s="231">
        <v>41551</v>
      </c>
      <c r="C199" s="164" t="s">
        <v>710</v>
      </c>
      <c r="D199" s="166" t="s">
        <v>492</v>
      </c>
      <c r="E199" s="167">
        <v>60.98</v>
      </c>
      <c r="F199" s="163" t="s">
        <v>116</v>
      </c>
      <c r="G199" s="164" t="s">
        <v>44</v>
      </c>
      <c r="H199" s="164" t="s">
        <v>298</v>
      </c>
      <c r="I199" s="165" t="s">
        <v>356</v>
      </c>
    </row>
    <row r="200" spans="1:9" ht="26.25" outlineLevel="2">
      <c r="A200" s="274">
        <v>203</v>
      </c>
      <c r="B200" s="231">
        <v>41551</v>
      </c>
      <c r="C200" s="164" t="s">
        <v>712</v>
      </c>
      <c r="D200" s="166" t="s">
        <v>286</v>
      </c>
      <c r="E200" s="167">
        <v>875.58</v>
      </c>
      <c r="F200" s="163" t="s">
        <v>116</v>
      </c>
      <c r="G200" s="164" t="s">
        <v>44</v>
      </c>
      <c r="H200" s="164" t="s">
        <v>298</v>
      </c>
      <c r="I200" s="165" t="s">
        <v>356</v>
      </c>
    </row>
    <row r="201" spans="1:9" ht="18" outlineLevel="2">
      <c r="A201" s="274">
        <v>210</v>
      </c>
      <c r="B201" s="295">
        <v>41577</v>
      </c>
      <c r="C201" s="292" t="s">
        <v>715</v>
      </c>
      <c r="D201" s="268" t="s">
        <v>455</v>
      </c>
      <c r="E201" s="269">
        <v>181.01</v>
      </c>
      <c r="F201" s="294" t="s">
        <v>116</v>
      </c>
      <c r="G201" s="292" t="s">
        <v>44</v>
      </c>
      <c r="H201" s="292" t="s">
        <v>298</v>
      </c>
      <c r="I201" s="165" t="s">
        <v>356</v>
      </c>
    </row>
    <row r="202" spans="1:9" ht="18" outlineLevel="2">
      <c r="A202" s="274">
        <v>214</v>
      </c>
      <c r="B202" s="284">
        <v>41577</v>
      </c>
      <c r="C202" s="164" t="s">
        <v>715</v>
      </c>
      <c r="D202" s="166" t="s">
        <v>352</v>
      </c>
      <c r="E202" s="167">
        <v>93.05</v>
      </c>
      <c r="F202" s="163" t="s">
        <v>116</v>
      </c>
      <c r="G202" s="164" t="s">
        <v>44</v>
      </c>
      <c r="H202" s="164" t="s">
        <v>298</v>
      </c>
      <c r="I202" s="165" t="s">
        <v>356</v>
      </c>
    </row>
    <row r="203" spans="1:9" ht="18" outlineLevel="2">
      <c r="A203" s="274">
        <v>217</v>
      </c>
      <c r="B203" s="231">
        <v>41577</v>
      </c>
      <c r="C203" s="164" t="s">
        <v>718</v>
      </c>
      <c r="D203" s="166" t="s">
        <v>286</v>
      </c>
      <c r="E203" s="167">
        <v>548.12</v>
      </c>
      <c r="F203" s="163" t="s">
        <v>116</v>
      </c>
      <c r="G203" s="164" t="s">
        <v>44</v>
      </c>
      <c r="H203" s="164" t="s">
        <v>298</v>
      </c>
      <c r="I203" s="165" t="s">
        <v>356</v>
      </c>
    </row>
    <row r="204" spans="1:9" ht="18" outlineLevel="2">
      <c r="A204" s="274">
        <v>227</v>
      </c>
      <c r="B204" s="231">
        <v>41610</v>
      </c>
      <c r="C204" s="456" t="s">
        <v>815</v>
      </c>
      <c r="D204" s="456" t="s">
        <v>455</v>
      </c>
      <c r="E204" s="167">
        <v>181.38</v>
      </c>
      <c r="F204" s="163" t="s">
        <v>116</v>
      </c>
      <c r="G204" s="164" t="s">
        <v>44</v>
      </c>
      <c r="H204" s="164" t="s">
        <v>298</v>
      </c>
      <c r="I204" s="165" t="s">
        <v>356</v>
      </c>
    </row>
    <row r="205" spans="1:9" ht="18" outlineLevel="2">
      <c r="A205" s="274">
        <v>229</v>
      </c>
      <c r="B205" s="295">
        <v>41610</v>
      </c>
      <c r="C205" s="516" t="s">
        <v>816</v>
      </c>
      <c r="D205" s="516" t="s">
        <v>286</v>
      </c>
      <c r="E205" s="269">
        <v>362.76</v>
      </c>
      <c r="F205" s="294" t="s">
        <v>116</v>
      </c>
      <c r="G205" s="292" t="s">
        <v>44</v>
      </c>
      <c r="H205" s="292" t="s">
        <v>298</v>
      </c>
      <c r="I205" s="165" t="s">
        <v>356</v>
      </c>
    </row>
    <row r="206" spans="1:9" ht="18" outlineLevel="2">
      <c r="A206" s="274">
        <v>233</v>
      </c>
      <c r="B206" s="284">
        <v>41610</v>
      </c>
      <c r="C206" s="456" t="s">
        <v>811</v>
      </c>
      <c r="D206" s="456" t="s">
        <v>492</v>
      </c>
      <c r="E206" s="167">
        <v>61.08</v>
      </c>
      <c r="F206" s="163" t="s">
        <v>116</v>
      </c>
      <c r="G206" s="164" t="s">
        <v>44</v>
      </c>
      <c r="H206" s="164" t="s">
        <v>298</v>
      </c>
      <c r="I206" s="165" t="s">
        <v>356</v>
      </c>
    </row>
    <row r="207" spans="1:9" ht="18" outlineLevel="2">
      <c r="A207" s="274">
        <v>235</v>
      </c>
      <c r="B207" s="231">
        <v>41610</v>
      </c>
      <c r="C207" s="456" t="s">
        <v>820</v>
      </c>
      <c r="D207" s="456" t="s">
        <v>286</v>
      </c>
      <c r="E207" s="167">
        <v>122.16</v>
      </c>
      <c r="F207" s="163" t="s">
        <v>116</v>
      </c>
      <c r="G207" s="164" t="s">
        <v>44</v>
      </c>
      <c r="H207" s="164" t="s">
        <v>298</v>
      </c>
      <c r="I207" s="165" t="s">
        <v>356</v>
      </c>
    </row>
    <row r="208" spans="1:9" ht="26.25" outlineLevel="1">
      <c r="A208" s="274"/>
      <c r="B208" s="231"/>
      <c r="C208" s="456"/>
      <c r="D208" s="456"/>
      <c r="E208" s="167">
        <f>SUBTOTAL(9,E162:E207)</f>
        <v>19157.28</v>
      </c>
      <c r="F208" s="506" t="s">
        <v>942</v>
      </c>
      <c r="G208" s="164"/>
      <c r="H208" s="164"/>
      <c r="I208" s="165"/>
    </row>
    <row r="209" spans="1:9" ht="26.25" outlineLevel="2">
      <c r="A209" s="274">
        <v>13</v>
      </c>
      <c r="B209" s="231">
        <v>41306</v>
      </c>
      <c r="C209" s="164" t="s">
        <v>453</v>
      </c>
      <c r="D209" s="166" t="s">
        <v>451</v>
      </c>
      <c r="E209" s="167">
        <v>2.81</v>
      </c>
      <c r="F209" s="163" t="s">
        <v>117</v>
      </c>
      <c r="G209" s="164" t="s">
        <v>171</v>
      </c>
      <c r="H209" s="164" t="s">
        <v>298</v>
      </c>
      <c r="I209" s="165" t="s">
        <v>356</v>
      </c>
    </row>
    <row r="210" spans="1:9" ht="26.25" outlineLevel="2">
      <c r="A210" s="274">
        <v>16</v>
      </c>
      <c r="B210" s="295">
        <v>41306</v>
      </c>
      <c r="C210" s="292" t="s">
        <v>457</v>
      </c>
      <c r="D210" s="268" t="s">
        <v>455</v>
      </c>
      <c r="E210" s="269">
        <v>3.04</v>
      </c>
      <c r="F210" s="294" t="s">
        <v>117</v>
      </c>
      <c r="G210" s="292" t="s">
        <v>171</v>
      </c>
      <c r="H210" s="292" t="s">
        <v>298</v>
      </c>
      <c r="I210" s="165" t="s">
        <v>356</v>
      </c>
    </row>
    <row r="211" spans="1:9" ht="26.25" outlineLevel="2">
      <c r="A211" s="274">
        <v>19</v>
      </c>
      <c r="B211" s="284">
        <v>41306</v>
      </c>
      <c r="C211" s="164" t="s">
        <v>460</v>
      </c>
      <c r="D211" s="166" t="s">
        <v>365</v>
      </c>
      <c r="E211" s="167">
        <v>2.49</v>
      </c>
      <c r="F211" s="163" t="s">
        <v>117</v>
      </c>
      <c r="G211" s="164" t="s">
        <v>171</v>
      </c>
      <c r="H211" s="164" t="s">
        <v>298</v>
      </c>
      <c r="I211" s="165" t="s">
        <v>356</v>
      </c>
    </row>
    <row r="212" spans="1:9" ht="26.25" outlineLevel="2">
      <c r="A212" s="274">
        <v>23</v>
      </c>
      <c r="B212" s="231">
        <v>41306</v>
      </c>
      <c r="C212" s="164" t="s">
        <v>463</v>
      </c>
      <c r="D212" s="166" t="s">
        <v>286</v>
      </c>
      <c r="E212" s="167">
        <v>16.68</v>
      </c>
      <c r="F212" s="163" t="s">
        <v>117</v>
      </c>
      <c r="G212" s="164" t="s">
        <v>171</v>
      </c>
      <c r="H212" s="164" t="s">
        <v>298</v>
      </c>
      <c r="I212" s="165" t="s">
        <v>356</v>
      </c>
    </row>
    <row r="213" spans="1:9" ht="26.25" outlineLevel="2">
      <c r="A213" s="274">
        <v>28</v>
      </c>
      <c r="B213" s="231">
        <v>41334</v>
      </c>
      <c r="C213" s="164" t="s">
        <v>467</v>
      </c>
      <c r="D213" s="164" t="s">
        <v>354</v>
      </c>
      <c r="E213" s="167">
        <v>6.47</v>
      </c>
      <c r="F213" s="163" t="s">
        <v>117</v>
      </c>
      <c r="G213" s="164" t="s">
        <v>171</v>
      </c>
      <c r="H213" s="164" t="s">
        <v>298</v>
      </c>
      <c r="I213" s="165" t="s">
        <v>356</v>
      </c>
    </row>
    <row r="214" spans="1:9" ht="18" outlineLevel="2">
      <c r="A214" s="274">
        <v>33</v>
      </c>
      <c r="B214" s="295">
        <v>41334</v>
      </c>
      <c r="C214" s="292" t="s">
        <v>472</v>
      </c>
      <c r="D214" s="268" t="s">
        <v>352</v>
      </c>
      <c r="E214" s="269">
        <v>4</v>
      </c>
      <c r="F214" s="294" t="s">
        <v>117</v>
      </c>
      <c r="G214" s="292" t="s">
        <v>171</v>
      </c>
      <c r="H214" s="292" t="s">
        <v>298</v>
      </c>
      <c r="I214" s="165" t="s">
        <v>356</v>
      </c>
    </row>
    <row r="215" spans="1:9" ht="26.25" outlineLevel="2">
      <c r="A215" s="274">
        <v>36</v>
      </c>
      <c r="B215" s="284">
        <v>41334</v>
      </c>
      <c r="C215" s="164" t="s">
        <v>475</v>
      </c>
      <c r="D215" s="166" t="s">
        <v>451</v>
      </c>
      <c r="E215" s="167">
        <v>2.83</v>
      </c>
      <c r="F215" s="163" t="s">
        <v>117</v>
      </c>
      <c r="G215" s="164" t="s">
        <v>171</v>
      </c>
      <c r="H215" s="164" t="s">
        <v>298</v>
      </c>
      <c r="I215" s="165" t="s">
        <v>356</v>
      </c>
    </row>
    <row r="216" spans="1:9" ht="26.25" outlineLevel="2">
      <c r="A216" s="274">
        <v>40</v>
      </c>
      <c r="B216" s="284">
        <v>41334</v>
      </c>
      <c r="C216" s="164" t="s">
        <v>479</v>
      </c>
      <c r="D216" s="166" t="s">
        <v>455</v>
      </c>
      <c r="E216" s="167">
        <v>3.05</v>
      </c>
      <c r="F216" s="163" t="s">
        <v>117</v>
      </c>
      <c r="G216" s="164" t="s">
        <v>171</v>
      </c>
      <c r="H216" s="164" t="s">
        <v>298</v>
      </c>
      <c r="I216" s="165" t="s">
        <v>356</v>
      </c>
    </row>
    <row r="217" spans="1:9" ht="26.25" outlineLevel="2">
      <c r="A217" s="274">
        <v>44</v>
      </c>
      <c r="B217" s="284">
        <v>41334</v>
      </c>
      <c r="C217" s="164" t="s">
        <v>483</v>
      </c>
      <c r="D217" s="166" t="s">
        <v>365</v>
      </c>
      <c r="E217" s="167">
        <v>2.52</v>
      </c>
      <c r="F217" s="163" t="s">
        <v>117</v>
      </c>
      <c r="G217" s="164" t="s">
        <v>171</v>
      </c>
      <c r="H217" s="164" t="s">
        <v>298</v>
      </c>
      <c r="I217" s="165" t="s">
        <v>356</v>
      </c>
    </row>
    <row r="218" spans="1:9" ht="18" outlineLevel="2">
      <c r="A218" s="274">
        <v>48</v>
      </c>
      <c r="B218" s="447">
        <v>41334</v>
      </c>
      <c r="C218" s="302" t="s">
        <v>486</v>
      </c>
      <c r="D218" s="100" t="s">
        <v>286</v>
      </c>
      <c r="E218" s="167">
        <v>37.739999999999995</v>
      </c>
      <c r="F218" s="163" t="s">
        <v>117</v>
      </c>
      <c r="G218" s="164" t="s">
        <v>171</v>
      </c>
      <c r="H218" s="164" t="s">
        <v>298</v>
      </c>
      <c r="I218" s="165" t="s">
        <v>356</v>
      </c>
    </row>
    <row r="219" spans="1:9" ht="18" outlineLevel="2">
      <c r="A219" s="274">
        <v>61</v>
      </c>
      <c r="B219" s="231">
        <v>41362</v>
      </c>
      <c r="C219" s="164" t="s">
        <v>489</v>
      </c>
      <c r="D219" s="166" t="s">
        <v>455</v>
      </c>
      <c r="E219" s="167">
        <v>3.03</v>
      </c>
      <c r="F219" s="163" t="s">
        <v>117</v>
      </c>
      <c r="G219" s="164" t="s">
        <v>171</v>
      </c>
      <c r="H219" s="164" t="s">
        <v>298</v>
      </c>
      <c r="I219" s="165" t="s">
        <v>356</v>
      </c>
    </row>
    <row r="220" spans="1:9" ht="18" outlineLevel="2">
      <c r="A220" s="274">
        <v>65</v>
      </c>
      <c r="B220" s="295">
        <v>41362</v>
      </c>
      <c r="C220" s="292" t="s">
        <v>489</v>
      </c>
      <c r="D220" s="268" t="s">
        <v>365</v>
      </c>
      <c r="E220" s="269">
        <v>2.69</v>
      </c>
      <c r="F220" s="294" t="s">
        <v>117</v>
      </c>
      <c r="G220" s="292" t="s">
        <v>171</v>
      </c>
      <c r="H220" s="292" t="s">
        <v>298</v>
      </c>
      <c r="I220" s="165" t="s">
        <v>356</v>
      </c>
    </row>
    <row r="221" spans="1:9" ht="18" outlineLevel="2">
      <c r="A221" s="274">
        <v>70</v>
      </c>
      <c r="B221" s="284">
        <v>41362</v>
      </c>
      <c r="C221" s="164" t="s">
        <v>489</v>
      </c>
      <c r="D221" s="166" t="s">
        <v>492</v>
      </c>
      <c r="E221" s="167">
        <v>2</v>
      </c>
      <c r="F221" s="163" t="s">
        <v>117</v>
      </c>
      <c r="G221" s="164" t="s">
        <v>171</v>
      </c>
      <c r="H221" s="164" t="s">
        <v>298</v>
      </c>
      <c r="I221" s="165" t="s">
        <v>356</v>
      </c>
    </row>
    <row r="222" spans="1:9" ht="18" outlineLevel="2">
      <c r="A222" s="274">
        <v>72</v>
      </c>
      <c r="B222" s="231">
        <v>41362</v>
      </c>
      <c r="C222" s="164" t="s">
        <v>494</v>
      </c>
      <c r="D222" s="166" t="s">
        <v>286</v>
      </c>
      <c r="E222" s="167">
        <v>15.44</v>
      </c>
      <c r="F222" s="163" t="s">
        <v>117</v>
      </c>
      <c r="G222" s="164" t="s">
        <v>171</v>
      </c>
      <c r="H222" s="164" t="s">
        <v>298</v>
      </c>
      <c r="I222" s="165" t="s">
        <v>356</v>
      </c>
    </row>
    <row r="223" spans="1:9" ht="18" outlineLevel="2">
      <c r="A223" s="274">
        <v>93</v>
      </c>
      <c r="B223" s="231">
        <v>41400</v>
      </c>
      <c r="C223" s="164" t="s">
        <v>497</v>
      </c>
      <c r="D223" s="166" t="s">
        <v>455</v>
      </c>
      <c r="E223" s="167">
        <v>3.04</v>
      </c>
      <c r="F223" s="163" t="s">
        <v>117</v>
      </c>
      <c r="G223" s="164" t="s">
        <v>171</v>
      </c>
      <c r="H223" s="164" t="s">
        <v>298</v>
      </c>
      <c r="I223" s="165" t="s">
        <v>356</v>
      </c>
    </row>
    <row r="224" spans="1:9" ht="18" outlineLevel="2">
      <c r="A224" s="274">
        <v>97</v>
      </c>
      <c r="B224" s="295">
        <v>41400</v>
      </c>
      <c r="C224" s="292" t="s">
        <v>497</v>
      </c>
      <c r="D224" s="268" t="s">
        <v>365</v>
      </c>
      <c r="E224" s="269">
        <v>2.56</v>
      </c>
      <c r="F224" s="294" t="s">
        <v>117</v>
      </c>
      <c r="G224" s="292" t="s">
        <v>171</v>
      </c>
      <c r="H224" s="292" t="s">
        <v>298</v>
      </c>
      <c r="I224" s="165" t="s">
        <v>356</v>
      </c>
    </row>
    <row r="225" spans="1:9" ht="18" outlineLevel="2">
      <c r="A225" s="274">
        <v>99</v>
      </c>
      <c r="B225" s="284">
        <v>41400</v>
      </c>
      <c r="C225" s="164" t="s">
        <v>500</v>
      </c>
      <c r="D225" s="166" t="s">
        <v>286</v>
      </c>
      <c r="E225" s="167">
        <v>11.2</v>
      </c>
      <c r="F225" s="163" t="s">
        <v>117</v>
      </c>
      <c r="G225" s="164" t="s">
        <v>171</v>
      </c>
      <c r="H225" s="164" t="s">
        <v>298</v>
      </c>
      <c r="I225" s="165" t="s">
        <v>356</v>
      </c>
    </row>
    <row r="226" spans="1:9" ht="18" outlineLevel="2">
      <c r="A226" s="274">
        <v>110</v>
      </c>
      <c r="B226" s="231">
        <v>41429</v>
      </c>
      <c r="C226" s="164" t="s">
        <v>673</v>
      </c>
      <c r="D226" s="166" t="s">
        <v>455</v>
      </c>
      <c r="E226" s="167">
        <v>3.03</v>
      </c>
      <c r="F226" s="163" t="s">
        <v>117</v>
      </c>
      <c r="G226" s="164" t="s">
        <v>171</v>
      </c>
      <c r="H226" s="164" t="s">
        <v>298</v>
      </c>
      <c r="I226" s="165" t="s">
        <v>356</v>
      </c>
    </row>
    <row r="227" spans="1:9" ht="18" outlineLevel="2">
      <c r="A227" s="274">
        <v>114</v>
      </c>
      <c r="B227" s="231">
        <v>41429</v>
      </c>
      <c r="C227" s="164" t="s">
        <v>673</v>
      </c>
      <c r="D227" s="166" t="s">
        <v>492</v>
      </c>
      <c r="E227" s="167">
        <v>2</v>
      </c>
      <c r="F227" s="163" t="s">
        <v>117</v>
      </c>
      <c r="G227" s="164" t="s">
        <v>171</v>
      </c>
      <c r="H227" s="164" t="s">
        <v>298</v>
      </c>
      <c r="I227" s="165" t="s">
        <v>356</v>
      </c>
    </row>
    <row r="228" spans="1:9" ht="18" outlineLevel="2">
      <c r="A228" s="274">
        <v>118</v>
      </c>
      <c r="B228" s="295">
        <v>41429</v>
      </c>
      <c r="C228" s="292" t="s">
        <v>673</v>
      </c>
      <c r="D228" s="268" t="s">
        <v>365</v>
      </c>
      <c r="E228" s="269">
        <v>2.47</v>
      </c>
      <c r="F228" s="294" t="s">
        <v>117</v>
      </c>
      <c r="G228" s="292" t="s">
        <v>171</v>
      </c>
      <c r="H228" s="292" t="s">
        <v>298</v>
      </c>
      <c r="I228" s="165" t="s">
        <v>356</v>
      </c>
    </row>
    <row r="229" spans="1:9" ht="18" outlineLevel="2">
      <c r="A229" s="274">
        <v>121</v>
      </c>
      <c r="B229" s="284">
        <v>41429</v>
      </c>
      <c r="C229" s="164" t="s">
        <v>676</v>
      </c>
      <c r="D229" s="166" t="s">
        <v>286</v>
      </c>
      <c r="E229" s="167">
        <v>15</v>
      </c>
      <c r="F229" s="163" t="s">
        <v>117</v>
      </c>
      <c r="G229" s="164" t="s">
        <v>171</v>
      </c>
      <c r="H229" s="164" t="s">
        <v>298</v>
      </c>
      <c r="I229" s="165" t="s">
        <v>356</v>
      </c>
    </row>
    <row r="230" spans="1:9" ht="18" outlineLevel="2">
      <c r="A230" s="274">
        <v>127</v>
      </c>
      <c r="B230" s="231">
        <v>41451</v>
      </c>
      <c r="C230" s="164" t="s">
        <v>685</v>
      </c>
      <c r="D230" s="166" t="s">
        <v>354</v>
      </c>
      <c r="E230" s="167">
        <v>6.47</v>
      </c>
      <c r="F230" s="163" t="s">
        <v>117</v>
      </c>
      <c r="G230" s="164" t="s">
        <v>171</v>
      </c>
      <c r="H230" s="164" t="s">
        <v>298</v>
      </c>
      <c r="I230" s="165" t="s">
        <v>356</v>
      </c>
    </row>
    <row r="231" spans="1:9" ht="18" outlineLevel="2">
      <c r="A231" s="274">
        <v>132</v>
      </c>
      <c r="B231" s="231">
        <v>41451</v>
      </c>
      <c r="C231" s="164" t="s">
        <v>685</v>
      </c>
      <c r="D231" s="166" t="s">
        <v>455</v>
      </c>
      <c r="E231" s="167">
        <v>3.04</v>
      </c>
      <c r="F231" s="163" t="s">
        <v>117</v>
      </c>
      <c r="G231" s="164" t="s">
        <v>171</v>
      </c>
      <c r="H231" s="164" t="s">
        <v>298</v>
      </c>
      <c r="I231" s="165" t="s">
        <v>356</v>
      </c>
    </row>
    <row r="232" spans="1:9" ht="18" outlineLevel="2">
      <c r="A232" s="274">
        <v>136</v>
      </c>
      <c r="B232" s="231">
        <v>41451</v>
      </c>
      <c r="C232" s="164" t="s">
        <v>685</v>
      </c>
      <c r="D232" s="166" t="s">
        <v>352</v>
      </c>
      <c r="E232" s="167">
        <v>4</v>
      </c>
      <c r="F232" s="163" t="s">
        <v>117</v>
      </c>
      <c r="G232" s="164" t="s">
        <v>171</v>
      </c>
      <c r="H232" s="164" t="s">
        <v>298</v>
      </c>
      <c r="I232" s="165" t="s">
        <v>356</v>
      </c>
    </row>
    <row r="233" spans="1:9" ht="18" outlineLevel="2">
      <c r="A233" s="274">
        <v>140</v>
      </c>
      <c r="B233" s="284">
        <v>41451</v>
      </c>
      <c r="C233" s="164" t="s">
        <v>685</v>
      </c>
      <c r="D233" s="166" t="s">
        <v>365</v>
      </c>
      <c r="E233" s="167">
        <v>2.48</v>
      </c>
      <c r="F233" s="163" t="s">
        <v>117</v>
      </c>
      <c r="G233" s="164" t="s">
        <v>171</v>
      </c>
      <c r="H233" s="164" t="s">
        <v>298</v>
      </c>
      <c r="I233" s="165" t="s">
        <v>356</v>
      </c>
    </row>
    <row r="234" spans="1:9" ht="18" outlineLevel="2">
      <c r="A234" s="274">
        <v>143</v>
      </c>
      <c r="B234" s="284">
        <v>41451</v>
      </c>
      <c r="C234" s="164" t="s">
        <v>689</v>
      </c>
      <c r="D234" s="166" t="s">
        <v>286</v>
      </c>
      <c r="E234" s="167">
        <v>31.98</v>
      </c>
      <c r="F234" s="163" t="s">
        <v>117</v>
      </c>
      <c r="G234" s="164" t="s">
        <v>171</v>
      </c>
      <c r="H234" s="164" t="s">
        <v>298</v>
      </c>
      <c r="I234" s="165" t="s">
        <v>356</v>
      </c>
    </row>
    <row r="235" spans="1:9" ht="18" outlineLevel="2">
      <c r="A235" s="274">
        <v>148</v>
      </c>
      <c r="B235" s="284">
        <v>41486</v>
      </c>
      <c r="C235" s="164" t="s">
        <v>693</v>
      </c>
      <c r="D235" s="166" t="s">
        <v>455</v>
      </c>
      <c r="E235" s="167">
        <v>3.03</v>
      </c>
      <c r="F235" s="163" t="s">
        <v>117</v>
      </c>
      <c r="G235" s="164" t="s">
        <v>171</v>
      </c>
      <c r="H235" s="164" t="s">
        <v>298</v>
      </c>
      <c r="I235" s="165" t="s">
        <v>356</v>
      </c>
    </row>
    <row r="236" spans="1:9" ht="18" outlineLevel="2">
      <c r="A236" s="274">
        <v>152</v>
      </c>
      <c r="B236" s="284">
        <v>41486</v>
      </c>
      <c r="C236" s="164" t="s">
        <v>693</v>
      </c>
      <c r="D236" s="166" t="s">
        <v>492</v>
      </c>
      <c r="E236" s="167">
        <v>2.06</v>
      </c>
      <c r="F236" s="163" t="s">
        <v>117</v>
      </c>
      <c r="G236" s="164" t="s">
        <v>171</v>
      </c>
      <c r="H236" s="164" t="s">
        <v>298</v>
      </c>
      <c r="I236" s="165" t="s">
        <v>356</v>
      </c>
    </row>
    <row r="237" spans="1:9" ht="18" outlineLevel="2">
      <c r="A237" s="274">
        <v>156</v>
      </c>
      <c r="B237" s="284">
        <v>41486</v>
      </c>
      <c r="C237" s="164" t="s">
        <v>693</v>
      </c>
      <c r="D237" s="166" t="s">
        <v>365</v>
      </c>
      <c r="E237" s="167">
        <v>2.47</v>
      </c>
      <c r="F237" s="163" t="s">
        <v>117</v>
      </c>
      <c r="G237" s="164" t="s">
        <v>171</v>
      </c>
      <c r="H237" s="164" t="s">
        <v>298</v>
      </c>
      <c r="I237" s="165" t="s">
        <v>356</v>
      </c>
    </row>
    <row r="238" spans="1:9" ht="18" outlineLevel="2">
      <c r="A238" s="274">
        <v>159</v>
      </c>
      <c r="B238" s="284">
        <v>41486</v>
      </c>
      <c r="C238" s="164" t="s">
        <v>696</v>
      </c>
      <c r="D238" s="166" t="s">
        <v>286</v>
      </c>
      <c r="E238" s="167">
        <v>15.120000000000001</v>
      </c>
      <c r="F238" s="163" t="s">
        <v>117</v>
      </c>
      <c r="G238" s="164" t="s">
        <v>171</v>
      </c>
      <c r="H238" s="164" t="s">
        <v>298</v>
      </c>
      <c r="I238" s="165" t="s">
        <v>356</v>
      </c>
    </row>
    <row r="239" spans="1:9" ht="18" outlineLevel="2">
      <c r="A239" s="274">
        <v>167</v>
      </c>
      <c r="B239" s="284">
        <v>41519</v>
      </c>
      <c r="C239" s="164" t="s">
        <v>700</v>
      </c>
      <c r="D239" s="166" t="s">
        <v>354</v>
      </c>
      <c r="E239" s="167">
        <v>6.56</v>
      </c>
      <c r="F239" s="163" t="s">
        <v>117</v>
      </c>
      <c r="G239" s="164" t="s">
        <v>171</v>
      </c>
      <c r="H239" s="164" t="s">
        <v>298</v>
      </c>
      <c r="I239" s="165" t="s">
        <v>356</v>
      </c>
    </row>
    <row r="240" spans="1:9" ht="18" outlineLevel="2">
      <c r="A240" s="274">
        <v>172</v>
      </c>
      <c r="B240" s="284">
        <v>41519</v>
      </c>
      <c r="C240" s="164" t="s">
        <v>700</v>
      </c>
      <c r="D240" s="166" t="s">
        <v>455</v>
      </c>
      <c r="E240" s="167">
        <v>3.03</v>
      </c>
      <c r="F240" s="163" t="s">
        <v>117</v>
      </c>
      <c r="G240" s="164" t="s">
        <v>171</v>
      </c>
      <c r="H240" s="164" t="s">
        <v>298</v>
      </c>
      <c r="I240" s="165" t="s">
        <v>356</v>
      </c>
    </row>
    <row r="241" spans="1:9" ht="18" outlineLevel="2">
      <c r="A241" s="274">
        <v>176</v>
      </c>
      <c r="B241" s="284">
        <v>41519</v>
      </c>
      <c r="C241" s="164" t="s">
        <v>700</v>
      </c>
      <c r="D241" s="166" t="s">
        <v>352</v>
      </c>
      <c r="E241" s="167">
        <v>4.13</v>
      </c>
      <c r="F241" s="163" t="s">
        <v>117</v>
      </c>
      <c r="G241" s="164" t="s">
        <v>171</v>
      </c>
      <c r="H241" s="164" t="s">
        <v>298</v>
      </c>
      <c r="I241" s="165" t="s">
        <v>356</v>
      </c>
    </row>
    <row r="242" spans="1:9" ht="18" outlineLevel="2">
      <c r="A242" s="274">
        <v>180</v>
      </c>
      <c r="B242" s="284">
        <v>41519</v>
      </c>
      <c r="C242" s="164" t="s">
        <v>700</v>
      </c>
      <c r="D242" s="166" t="s">
        <v>365</v>
      </c>
      <c r="E242" s="167">
        <v>2.47</v>
      </c>
      <c r="F242" s="163" t="s">
        <v>117</v>
      </c>
      <c r="G242" s="164" t="s">
        <v>171</v>
      </c>
      <c r="H242" s="164" t="s">
        <v>298</v>
      </c>
      <c r="I242" s="165" t="s">
        <v>356</v>
      </c>
    </row>
    <row r="243" spans="1:9" ht="18" outlineLevel="2">
      <c r="A243" s="274">
        <v>183</v>
      </c>
      <c r="B243" s="284">
        <v>41519</v>
      </c>
      <c r="C243" s="164" t="s">
        <v>704</v>
      </c>
      <c r="D243" s="166" t="s">
        <v>286</v>
      </c>
      <c r="E243" s="167">
        <v>32.379999999999995</v>
      </c>
      <c r="F243" s="163" t="s">
        <v>117</v>
      </c>
      <c r="G243" s="164" t="s">
        <v>171</v>
      </c>
      <c r="H243" s="164" t="s">
        <v>298</v>
      </c>
      <c r="I243" s="165" t="s">
        <v>356</v>
      </c>
    </row>
    <row r="244" spans="1:9" ht="18" outlineLevel="2">
      <c r="A244" s="274">
        <v>188</v>
      </c>
      <c r="B244" s="284">
        <v>41551</v>
      </c>
      <c r="C244" s="164" t="s">
        <v>706</v>
      </c>
      <c r="D244" s="166" t="s">
        <v>354</v>
      </c>
      <c r="E244" s="167">
        <v>7.62</v>
      </c>
      <c r="F244" s="163" t="s">
        <v>117</v>
      </c>
      <c r="G244" s="164" t="s">
        <v>171</v>
      </c>
      <c r="H244" s="164" t="s">
        <v>298</v>
      </c>
      <c r="I244" s="165" t="s">
        <v>356</v>
      </c>
    </row>
    <row r="245" spans="1:9" ht="18" outlineLevel="2">
      <c r="A245" s="274">
        <v>193</v>
      </c>
      <c r="B245" s="284">
        <v>41551</v>
      </c>
      <c r="C245" s="164" t="s">
        <v>706</v>
      </c>
      <c r="D245" s="166" t="s">
        <v>455</v>
      </c>
      <c r="E245" s="167">
        <v>3.04</v>
      </c>
      <c r="F245" s="163" t="s">
        <v>117</v>
      </c>
      <c r="G245" s="164" t="s">
        <v>171</v>
      </c>
      <c r="H245" s="164" t="s">
        <v>298</v>
      </c>
      <c r="I245" s="165" t="s">
        <v>356</v>
      </c>
    </row>
    <row r="246" spans="1:9" ht="18" outlineLevel="2">
      <c r="A246" s="274">
        <v>196</v>
      </c>
      <c r="B246" s="284">
        <v>41551</v>
      </c>
      <c r="C246" s="164" t="s">
        <v>706</v>
      </c>
      <c r="D246" s="166" t="s">
        <v>365</v>
      </c>
      <c r="E246" s="167">
        <v>2.5</v>
      </c>
      <c r="F246" s="163" t="s">
        <v>117</v>
      </c>
      <c r="G246" s="164" t="s">
        <v>171</v>
      </c>
      <c r="H246" s="164" t="s">
        <v>298</v>
      </c>
      <c r="I246" s="165" t="s">
        <v>356</v>
      </c>
    </row>
    <row r="247" spans="1:9" ht="18" outlineLevel="2">
      <c r="A247" s="274">
        <v>201</v>
      </c>
      <c r="B247" s="284">
        <v>41551</v>
      </c>
      <c r="C247" s="164" t="s">
        <v>706</v>
      </c>
      <c r="D247" s="166" t="s">
        <v>492</v>
      </c>
      <c r="E247" s="167">
        <v>2.06</v>
      </c>
      <c r="F247" s="163" t="s">
        <v>117</v>
      </c>
      <c r="G247" s="164" t="s">
        <v>171</v>
      </c>
      <c r="H247" s="164" t="s">
        <v>298</v>
      </c>
      <c r="I247" s="165" t="s">
        <v>356</v>
      </c>
    </row>
    <row r="248" spans="1:9" ht="26.25" outlineLevel="2">
      <c r="A248" s="274">
        <v>204</v>
      </c>
      <c r="B248" s="231">
        <v>41551</v>
      </c>
      <c r="C248" s="164" t="s">
        <v>713</v>
      </c>
      <c r="D248" s="166" t="s">
        <v>286</v>
      </c>
      <c r="E248" s="167">
        <v>30.44</v>
      </c>
      <c r="F248" s="163" t="s">
        <v>117</v>
      </c>
      <c r="G248" s="164" t="s">
        <v>171</v>
      </c>
      <c r="H248" s="164" t="s">
        <v>298</v>
      </c>
      <c r="I248" s="165" t="s">
        <v>356</v>
      </c>
    </row>
    <row r="249" spans="1:9" ht="18" outlineLevel="2">
      <c r="A249" s="274">
        <v>211</v>
      </c>
      <c r="B249" s="231">
        <v>41577</v>
      </c>
      <c r="C249" s="164" t="s">
        <v>716</v>
      </c>
      <c r="D249" s="166" t="s">
        <v>455</v>
      </c>
      <c r="E249" s="167">
        <v>3.03</v>
      </c>
      <c r="F249" s="163" t="s">
        <v>117</v>
      </c>
      <c r="G249" s="164" t="s">
        <v>171</v>
      </c>
      <c r="H249" s="164" t="s">
        <v>298</v>
      </c>
      <c r="I249" s="165" t="s">
        <v>356</v>
      </c>
    </row>
    <row r="250" spans="1:9" ht="18" outlineLevel="2">
      <c r="A250" s="274">
        <v>215</v>
      </c>
      <c r="B250" s="231">
        <v>41577</v>
      </c>
      <c r="C250" s="164" t="s">
        <v>716</v>
      </c>
      <c r="D250" s="166" t="s">
        <v>352</v>
      </c>
      <c r="E250" s="167">
        <v>4.13</v>
      </c>
      <c r="F250" s="163" t="s">
        <v>117</v>
      </c>
      <c r="G250" s="164" t="s">
        <v>171</v>
      </c>
      <c r="H250" s="164" t="s">
        <v>298</v>
      </c>
      <c r="I250" s="165" t="s">
        <v>356</v>
      </c>
    </row>
    <row r="251" spans="1:9" ht="18" outlineLevel="2">
      <c r="A251" s="274">
        <v>218</v>
      </c>
      <c r="B251" s="231">
        <v>41577</v>
      </c>
      <c r="C251" s="164" t="s">
        <v>719</v>
      </c>
      <c r="D251" s="166" t="s">
        <v>286</v>
      </c>
      <c r="E251" s="167">
        <v>14.32</v>
      </c>
      <c r="F251" s="163" t="s">
        <v>117</v>
      </c>
      <c r="G251" s="164" t="s">
        <v>171</v>
      </c>
      <c r="H251" s="164" t="s">
        <v>298</v>
      </c>
      <c r="I251" s="165" t="s">
        <v>356</v>
      </c>
    </row>
    <row r="252" spans="1:9" ht="18" outlineLevel="2">
      <c r="A252" s="274">
        <v>228</v>
      </c>
      <c r="B252" s="231">
        <v>41610</v>
      </c>
      <c r="C252" s="456" t="s">
        <v>812</v>
      </c>
      <c r="D252" s="456" t="s">
        <v>455</v>
      </c>
      <c r="E252" s="167">
        <v>3.04</v>
      </c>
      <c r="F252" s="163" t="s">
        <v>117</v>
      </c>
      <c r="G252" s="164" t="s">
        <v>171</v>
      </c>
      <c r="H252" s="164" t="s">
        <v>298</v>
      </c>
      <c r="I252" s="165" t="s">
        <v>356</v>
      </c>
    </row>
    <row r="253" spans="1:9" ht="18" outlineLevel="2">
      <c r="A253" s="274">
        <v>230</v>
      </c>
      <c r="B253" s="231">
        <v>41610</v>
      </c>
      <c r="C253" s="456" t="s">
        <v>817</v>
      </c>
      <c r="D253" s="456" t="s">
        <v>286</v>
      </c>
      <c r="E253" s="167">
        <v>6.08</v>
      </c>
      <c r="F253" s="163" t="s">
        <v>117</v>
      </c>
      <c r="G253" s="164" t="s">
        <v>171</v>
      </c>
      <c r="H253" s="164" t="s">
        <v>298</v>
      </c>
      <c r="I253" s="165" t="s">
        <v>356</v>
      </c>
    </row>
    <row r="254" spans="1:9" ht="18" outlineLevel="2">
      <c r="A254" s="274">
        <v>234</v>
      </c>
      <c r="B254" s="231">
        <v>41610</v>
      </c>
      <c r="C254" s="456" t="s">
        <v>812</v>
      </c>
      <c r="D254" s="456" t="s">
        <v>492</v>
      </c>
      <c r="E254" s="167">
        <v>2.06</v>
      </c>
      <c r="F254" s="163" t="s">
        <v>117</v>
      </c>
      <c r="G254" s="164" t="s">
        <v>171</v>
      </c>
      <c r="H254" s="164" t="s">
        <v>298</v>
      </c>
      <c r="I254" s="165" t="s">
        <v>356</v>
      </c>
    </row>
    <row r="255" spans="1:9" ht="18.75" outlineLevel="2" thickBot="1">
      <c r="A255" s="274">
        <v>236</v>
      </c>
      <c r="B255" s="480">
        <v>41610</v>
      </c>
      <c r="C255" s="501" t="s">
        <v>821</v>
      </c>
      <c r="D255" s="501" t="s">
        <v>286</v>
      </c>
      <c r="E255" s="343">
        <v>4.12</v>
      </c>
      <c r="F255" s="518" t="s">
        <v>117</v>
      </c>
      <c r="G255" s="342" t="s">
        <v>171</v>
      </c>
      <c r="H255" s="342" t="s">
        <v>298</v>
      </c>
      <c r="I255" s="514" t="s">
        <v>356</v>
      </c>
    </row>
    <row r="256" spans="1:9" ht="27" outlineLevel="1" thickTop="1">
      <c r="A256" s="253"/>
      <c r="B256" s="447"/>
      <c r="C256" s="504"/>
      <c r="D256" s="504"/>
      <c r="E256" s="299">
        <f>SUBTOTAL(9,E209:E255)</f>
        <v>345.74999999999994</v>
      </c>
      <c r="F256" s="523" t="s">
        <v>943</v>
      </c>
      <c r="G256" s="302"/>
      <c r="H256" s="302"/>
      <c r="I256" s="302"/>
    </row>
    <row r="257" spans="1:9" ht="26.25">
      <c r="A257" s="253"/>
      <c r="B257" s="447"/>
      <c r="C257" s="504"/>
      <c r="D257" s="504"/>
      <c r="E257" s="299">
        <f>SUBTOTAL(9,E4:E255)</f>
        <v>736074.5800000001</v>
      </c>
      <c r="F257" s="523" t="s">
        <v>964</v>
      </c>
      <c r="G257" s="302"/>
      <c r="H257" s="302"/>
      <c r="I257" s="302"/>
    </row>
    <row r="259" ht="12.75">
      <c r="E259" s="57"/>
    </row>
  </sheetData>
  <sheetProtection/>
  <mergeCells count="1">
    <mergeCell ref="A1:I1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43"/>
  <sheetViews>
    <sheetView tabSelected="1" zoomScalePageLayoutView="0" workbookViewId="0" topLeftCell="A12">
      <selection activeCell="C36" sqref="C36"/>
    </sheetView>
  </sheetViews>
  <sheetFormatPr defaultColWidth="9.140625" defaultRowHeight="12.75"/>
  <cols>
    <col min="1" max="1" width="11.8515625" style="0" bestFit="1" customWidth="1"/>
    <col min="2" max="2" width="11.7109375" style="0" customWidth="1"/>
    <col min="3" max="3" width="31.8515625" style="0" customWidth="1"/>
    <col min="4" max="4" width="17.8515625" style="0" bestFit="1" customWidth="1"/>
    <col min="5" max="5" width="13.57421875" style="0" bestFit="1" customWidth="1"/>
    <col min="6" max="6" width="13.57421875" style="0" customWidth="1"/>
    <col min="7" max="7" width="14.140625" style="0" customWidth="1"/>
    <col min="8" max="8" width="38.140625" style="0" bestFit="1" customWidth="1"/>
  </cols>
  <sheetData>
    <row r="1" spans="1:8" ht="12.75">
      <c r="A1" s="574" t="s">
        <v>334</v>
      </c>
      <c r="B1" s="574"/>
      <c r="C1" s="574"/>
      <c r="D1" s="574"/>
      <c r="E1" s="574"/>
      <c r="F1" s="574"/>
      <c r="G1" s="574"/>
      <c r="H1" s="574"/>
    </row>
    <row r="2" spans="1:8" ht="54">
      <c r="A2" s="255" t="s">
        <v>285</v>
      </c>
      <c r="B2" s="255" t="s">
        <v>283</v>
      </c>
      <c r="C2" s="255" t="s">
        <v>214</v>
      </c>
      <c r="D2" s="255" t="s">
        <v>227</v>
      </c>
      <c r="E2" s="256" t="s">
        <v>211</v>
      </c>
      <c r="F2" s="256"/>
      <c r="G2" s="255" t="s">
        <v>212</v>
      </c>
      <c r="H2" s="255" t="s">
        <v>213</v>
      </c>
    </row>
    <row r="3" spans="1:9" ht="18">
      <c r="A3" s="253"/>
      <c r="B3" s="253"/>
      <c r="C3" s="253"/>
      <c r="D3" s="253"/>
      <c r="E3" s="254"/>
      <c r="F3" s="254"/>
      <c r="G3" s="253"/>
      <c r="H3" s="253"/>
      <c r="I3" s="233"/>
    </row>
    <row r="4" s="159" customFormat="1" ht="13.5" thickBot="1"/>
    <row r="5" spans="1:8" ht="26.25" thickTop="1">
      <c r="A5" s="540" t="s">
        <v>1004</v>
      </c>
      <c r="B5" s="337">
        <v>41274</v>
      </c>
      <c r="C5" s="541" t="s">
        <v>366</v>
      </c>
      <c r="D5" s="542" t="s">
        <v>239</v>
      </c>
      <c r="E5" s="548">
        <v>500</v>
      </c>
      <c r="F5" s="548">
        <v>0</v>
      </c>
      <c r="G5" s="543" t="s">
        <v>115</v>
      </c>
      <c r="H5" s="544" t="s">
        <v>0</v>
      </c>
    </row>
    <row r="6" spans="1:8" ht="12.75">
      <c r="A6" s="545" t="s">
        <v>1005</v>
      </c>
      <c r="B6" s="497">
        <v>41274</v>
      </c>
      <c r="C6" s="164" t="s">
        <v>348</v>
      </c>
      <c r="D6" s="166" t="s">
        <v>293</v>
      </c>
      <c r="E6" s="167">
        <v>227.24</v>
      </c>
      <c r="F6" s="167">
        <v>0</v>
      </c>
      <c r="G6" s="170" t="s">
        <v>115</v>
      </c>
      <c r="H6" s="227" t="s">
        <v>0</v>
      </c>
    </row>
    <row r="7" spans="1:8" ht="12.75">
      <c r="A7" s="545" t="s">
        <v>1006</v>
      </c>
      <c r="B7" s="497">
        <v>41274</v>
      </c>
      <c r="C7" s="164" t="s">
        <v>348</v>
      </c>
      <c r="D7" s="166" t="s">
        <v>294</v>
      </c>
      <c r="E7" s="167">
        <v>340.87</v>
      </c>
      <c r="F7" s="167">
        <v>0</v>
      </c>
      <c r="G7" s="170" t="s">
        <v>115</v>
      </c>
      <c r="H7" s="227" t="s">
        <v>0</v>
      </c>
    </row>
    <row r="8" spans="1:8" ht="12.75">
      <c r="A8" s="545" t="s">
        <v>1007</v>
      </c>
      <c r="B8" s="497">
        <v>41274</v>
      </c>
      <c r="C8" s="164" t="s">
        <v>348</v>
      </c>
      <c r="D8" s="166" t="s">
        <v>295</v>
      </c>
      <c r="E8" s="167">
        <v>227.18</v>
      </c>
      <c r="F8" s="167">
        <v>0</v>
      </c>
      <c r="G8" s="170" t="s">
        <v>115</v>
      </c>
      <c r="H8" s="227" t="s">
        <v>0</v>
      </c>
    </row>
    <row r="9" spans="1:8" ht="12.75">
      <c r="A9" s="545" t="s">
        <v>1008</v>
      </c>
      <c r="B9" s="497">
        <v>41274</v>
      </c>
      <c r="C9" s="166" t="s">
        <v>367</v>
      </c>
      <c r="D9" s="166" t="s">
        <v>296</v>
      </c>
      <c r="E9" s="167">
        <v>552</v>
      </c>
      <c r="F9" s="167">
        <v>0</v>
      </c>
      <c r="G9" s="170" t="s">
        <v>115</v>
      </c>
      <c r="H9" s="227" t="s">
        <v>0</v>
      </c>
    </row>
    <row r="10" spans="1:8" s="159" customFormat="1" ht="12.75">
      <c r="A10" s="262" t="s">
        <v>1009</v>
      </c>
      <c r="B10" s="497">
        <v>41274</v>
      </c>
      <c r="C10" s="166" t="s">
        <v>1010</v>
      </c>
      <c r="D10" s="166" t="s">
        <v>1011</v>
      </c>
      <c r="E10" s="229">
        <f>11000*4</f>
        <v>44000</v>
      </c>
      <c r="F10" s="229">
        <v>0</v>
      </c>
      <c r="G10" s="550" t="s">
        <v>21</v>
      </c>
      <c r="H10" s="551" t="s">
        <v>191</v>
      </c>
    </row>
    <row r="11" spans="1:8" s="159" customFormat="1" ht="12.75">
      <c r="A11" s="262" t="s">
        <v>1012</v>
      </c>
      <c r="B11" s="497">
        <v>41274</v>
      </c>
      <c r="C11" s="166" t="s">
        <v>1010</v>
      </c>
      <c r="D11" s="166" t="s">
        <v>1011</v>
      </c>
      <c r="E11" s="229">
        <f>2310*4</f>
        <v>9240</v>
      </c>
      <c r="F11" s="229">
        <v>0</v>
      </c>
      <c r="G11" s="170" t="s">
        <v>26</v>
      </c>
      <c r="H11" s="551" t="s">
        <v>100</v>
      </c>
    </row>
    <row r="12" spans="1:8" s="159" customFormat="1" ht="12.75">
      <c r="A12" s="262" t="s">
        <v>1013</v>
      </c>
      <c r="B12" s="497">
        <v>41274</v>
      </c>
      <c r="C12" s="166" t="s">
        <v>1014</v>
      </c>
      <c r="D12" s="166" t="s">
        <v>1015</v>
      </c>
      <c r="E12" s="229">
        <v>5600</v>
      </c>
      <c r="F12" s="229">
        <v>0</v>
      </c>
      <c r="G12" s="550" t="s">
        <v>21</v>
      </c>
      <c r="H12" s="551" t="s">
        <v>191</v>
      </c>
    </row>
    <row r="13" spans="1:8" s="159" customFormat="1" ht="12.75">
      <c r="A13" s="262" t="s">
        <v>1016</v>
      </c>
      <c r="B13" s="497">
        <v>41274</v>
      </c>
      <c r="C13" s="166" t="s">
        <v>1014</v>
      </c>
      <c r="D13" s="166" t="s">
        <v>1015</v>
      </c>
      <c r="E13" s="229">
        <v>1176</v>
      </c>
      <c r="F13" s="229">
        <v>0</v>
      </c>
      <c r="G13" s="170" t="s">
        <v>26</v>
      </c>
      <c r="H13" s="551" t="s">
        <v>100</v>
      </c>
    </row>
    <row r="14" spans="1:8" s="159" customFormat="1" ht="12.75">
      <c r="A14" s="262" t="s">
        <v>1017</v>
      </c>
      <c r="B14" s="497">
        <v>41274</v>
      </c>
      <c r="C14" s="166" t="s">
        <v>1018</v>
      </c>
      <c r="D14" s="166" t="s">
        <v>371</v>
      </c>
      <c r="E14" s="229">
        <v>9100</v>
      </c>
      <c r="F14" s="229">
        <v>0</v>
      </c>
      <c r="G14" s="550" t="s">
        <v>21</v>
      </c>
      <c r="H14" s="551" t="s">
        <v>191</v>
      </c>
    </row>
    <row r="15" spans="1:8" s="159" customFormat="1" ht="12.75">
      <c r="A15" s="262" t="s">
        <v>1019</v>
      </c>
      <c r="B15" s="497">
        <v>41274</v>
      </c>
      <c r="C15" s="166" t="s">
        <v>1018</v>
      </c>
      <c r="D15" s="166" t="s">
        <v>371</v>
      </c>
      <c r="E15" s="229">
        <v>1911</v>
      </c>
      <c r="F15" s="229">
        <v>0</v>
      </c>
      <c r="G15" s="170" t="s">
        <v>26</v>
      </c>
      <c r="H15" s="551" t="s">
        <v>100</v>
      </c>
    </row>
    <row r="16" spans="1:8" s="159" customFormat="1" ht="12.75">
      <c r="A16" s="262" t="s">
        <v>1020</v>
      </c>
      <c r="B16" s="497">
        <v>41274</v>
      </c>
      <c r="C16" s="166" t="s">
        <v>1021</v>
      </c>
      <c r="D16" s="166" t="s">
        <v>1022</v>
      </c>
      <c r="E16" s="229">
        <v>15000</v>
      </c>
      <c r="F16" s="229">
        <v>0</v>
      </c>
      <c r="G16" s="550" t="s">
        <v>21</v>
      </c>
      <c r="H16" s="551" t="s">
        <v>191</v>
      </c>
    </row>
    <row r="17" spans="1:8" s="159" customFormat="1" ht="12.75">
      <c r="A17" s="262" t="s">
        <v>1023</v>
      </c>
      <c r="B17" s="497">
        <v>41274</v>
      </c>
      <c r="C17" s="166" t="s">
        <v>1021</v>
      </c>
      <c r="D17" s="166" t="s">
        <v>1022</v>
      </c>
      <c r="E17" s="229">
        <v>3150</v>
      </c>
      <c r="F17" s="229">
        <v>0</v>
      </c>
      <c r="G17" s="170" t="s">
        <v>26</v>
      </c>
      <c r="H17" s="551" t="s">
        <v>100</v>
      </c>
    </row>
    <row r="18" spans="1:8" s="159" customFormat="1" ht="12.75">
      <c r="A18" s="262" t="s">
        <v>1024</v>
      </c>
      <c r="B18" s="497">
        <v>41274</v>
      </c>
      <c r="C18" s="166" t="s">
        <v>1025</v>
      </c>
      <c r="D18" s="166" t="s">
        <v>1026</v>
      </c>
      <c r="E18" s="229">
        <v>34909</v>
      </c>
      <c r="F18" s="229">
        <v>0</v>
      </c>
      <c r="G18" s="550" t="s">
        <v>21</v>
      </c>
      <c r="H18" s="551" t="s">
        <v>191</v>
      </c>
    </row>
    <row r="19" spans="1:8" s="159" customFormat="1" ht="12.75">
      <c r="A19" s="262" t="s">
        <v>1027</v>
      </c>
      <c r="B19" s="497">
        <v>41274</v>
      </c>
      <c r="C19" s="166" t="s">
        <v>1025</v>
      </c>
      <c r="D19" s="166" t="s">
        <v>1026</v>
      </c>
      <c r="E19" s="229">
        <v>7330.89</v>
      </c>
      <c r="F19" s="229">
        <v>0</v>
      </c>
      <c r="G19" s="170" t="s">
        <v>26</v>
      </c>
      <c r="H19" s="551" t="s">
        <v>100</v>
      </c>
    </row>
    <row r="20" spans="1:8" s="159" customFormat="1" ht="12.75">
      <c r="A20" s="262" t="s">
        <v>1028</v>
      </c>
      <c r="B20" s="497">
        <v>41274</v>
      </c>
      <c r="C20" s="166" t="s">
        <v>1029</v>
      </c>
      <c r="D20" s="166" t="s">
        <v>1030</v>
      </c>
      <c r="E20" s="229">
        <v>10000</v>
      </c>
      <c r="F20" s="229">
        <v>0</v>
      </c>
      <c r="G20" s="550" t="s">
        <v>21</v>
      </c>
      <c r="H20" s="551" t="s">
        <v>191</v>
      </c>
    </row>
    <row r="21" spans="1:8" s="159" customFormat="1" ht="12.75">
      <c r="A21" s="262" t="s">
        <v>1031</v>
      </c>
      <c r="B21" s="497">
        <v>41274</v>
      </c>
      <c r="C21" s="166" t="s">
        <v>1029</v>
      </c>
      <c r="D21" s="166" t="s">
        <v>1030</v>
      </c>
      <c r="E21" s="229">
        <v>2100</v>
      </c>
      <c r="F21" s="229">
        <v>0</v>
      </c>
      <c r="G21" s="170" t="s">
        <v>26</v>
      </c>
      <c r="H21" s="551" t="s">
        <v>100</v>
      </c>
    </row>
    <row r="22" spans="1:8" s="159" customFormat="1" ht="12.75">
      <c r="A22" s="552" t="s">
        <v>1032</v>
      </c>
      <c r="B22" s="497">
        <v>41274</v>
      </c>
      <c r="C22" s="290" t="s">
        <v>1033</v>
      </c>
      <c r="D22" s="290" t="s">
        <v>1034</v>
      </c>
      <c r="E22" s="553">
        <v>0.13</v>
      </c>
      <c r="F22" s="553">
        <v>0.13</v>
      </c>
      <c r="G22" s="170" t="s">
        <v>115</v>
      </c>
      <c r="H22" s="227" t="s">
        <v>0</v>
      </c>
    </row>
    <row r="23" spans="1:8" s="159" customFormat="1" ht="12.75">
      <c r="A23" s="262" t="s">
        <v>1035</v>
      </c>
      <c r="B23" s="346">
        <v>41274</v>
      </c>
      <c r="C23" s="166" t="s">
        <v>1036</v>
      </c>
      <c r="D23" s="166" t="s">
        <v>1034</v>
      </c>
      <c r="E23" s="229">
        <v>0.27</v>
      </c>
      <c r="F23" s="229">
        <v>0.27</v>
      </c>
      <c r="G23" s="170" t="s">
        <v>116</v>
      </c>
      <c r="H23" s="551" t="s">
        <v>44</v>
      </c>
    </row>
    <row r="24" spans="1:8" s="159" customFormat="1" ht="13.5" thickBot="1">
      <c r="A24" s="508" t="s">
        <v>1037</v>
      </c>
      <c r="B24" s="554">
        <v>41274</v>
      </c>
      <c r="C24" s="234" t="s">
        <v>1038</v>
      </c>
      <c r="D24" s="234" t="s">
        <v>1034</v>
      </c>
      <c r="E24" s="555">
        <v>7.16</v>
      </c>
      <c r="F24" s="555">
        <v>7.16</v>
      </c>
      <c r="G24" s="257"/>
      <c r="H24" s="556"/>
    </row>
    <row r="25" spans="1:8" s="303" customFormat="1" ht="14.25" thickBot="1" thickTop="1">
      <c r="A25" s="557" t="s">
        <v>331</v>
      </c>
      <c r="B25" s="557"/>
      <c r="C25" s="557"/>
      <c r="D25" s="558"/>
      <c r="E25" s="559">
        <f>SUM(E5:E24)</f>
        <v>145371.74000000002</v>
      </c>
      <c r="F25" s="559">
        <f>SUM(F5:F24)</f>
        <v>7.5600000000000005</v>
      </c>
      <c r="G25" s="557"/>
      <c r="H25" s="557"/>
    </row>
    <row r="26" ht="13.5" thickTop="1"/>
    <row r="27" spans="5:6" ht="13.5" thickBot="1">
      <c r="E27" s="441"/>
      <c r="F27" s="441"/>
    </row>
    <row r="28" spans="1:8" ht="13.5" thickTop="1">
      <c r="A28" s="529" t="s">
        <v>978</v>
      </c>
      <c r="B28" s="337">
        <v>41275</v>
      </c>
      <c r="C28" s="528" t="s">
        <v>977</v>
      </c>
      <c r="D28" s="528" t="s">
        <v>967</v>
      </c>
      <c r="E28" s="527">
        <v>155812.5</v>
      </c>
      <c r="F28" s="527">
        <v>155812.5</v>
      </c>
      <c r="G28" s="170" t="s">
        <v>38</v>
      </c>
      <c r="H28" s="227" t="s">
        <v>183</v>
      </c>
    </row>
    <row r="29" spans="1:8" ht="25.5">
      <c r="A29" s="530" t="s">
        <v>979</v>
      </c>
      <c r="B29" s="497">
        <v>41639</v>
      </c>
      <c r="C29" s="164" t="s">
        <v>913</v>
      </c>
      <c r="D29" s="166" t="s">
        <v>239</v>
      </c>
      <c r="E29" s="173">
        <v>500</v>
      </c>
      <c r="F29" s="173">
        <v>500</v>
      </c>
      <c r="G29" s="170" t="s">
        <v>115</v>
      </c>
      <c r="H29" s="227" t="s">
        <v>0</v>
      </c>
    </row>
    <row r="30" spans="1:8" ht="12.75">
      <c r="A30" s="530" t="s">
        <v>980</v>
      </c>
      <c r="B30" s="497">
        <v>41639</v>
      </c>
      <c r="C30" s="164" t="s">
        <v>915</v>
      </c>
      <c r="D30" s="166" t="s">
        <v>294</v>
      </c>
      <c r="E30" s="173">
        <v>500</v>
      </c>
      <c r="F30" s="173">
        <v>500</v>
      </c>
      <c r="G30" s="170" t="s">
        <v>115</v>
      </c>
      <c r="H30" s="227" t="s">
        <v>0</v>
      </c>
    </row>
    <row r="31" spans="1:8" ht="12.75">
      <c r="A31" s="530" t="s">
        <v>981</v>
      </c>
      <c r="B31" s="497">
        <v>41639</v>
      </c>
      <c r="C31" s="166" t="s">
        <v>914</v>
      </c>
      <c r="D31" s="166" t="s">
        <v>296</v>
      </c>
      <c r="E31" s="167">
        <v>620</v>
      </c>
      <c r="F31" s="167">
        <v>620</v>
      </c>
      <c r="G31" s="170" t="s">
        <v>115</v>
      </c>
      <c r="H31" s="227" t="s">
        <v>0</v>
      </c>
    </row>
    <row r="32" spans="1:8" ht="25.5">
      <c r="A32" s="530" t="s">
        <v>982</v>
      </c>
      <c r="B32" s="497">
        <v>41639</v>
      </c>
      <c r="C32" s="164" t="s">
        <v>968</v>
      </c>
      <c r="D32" s="166" t="s">
        <v>967</v>
      </c>
      <c r="E32" s="167">
        <v>5000</v>
      </c>
      <c r="F32" s="167">
        <v>5000</v>
      </c>
      <c r="G32" s="170" t="s">
        <v>27</v>
      </c>
      <c r="H32" s="227" t="s">
        <v>101</v>
      </c>
    </row>
    <row r="33" spans="1:8" ht="12.75">
      <c r="A33" s="530" t="s">
        <v>983</v>
      </c>
      <c r="B33" s="497">
        <v>41639</v>
      </c>
      <c r="C33" s="166" t="s">
        <v>969</v>
      </c>
      <c r="D33" s="166" t="s">
        <v>970</v>
      </c>
      <c r="E33" s="167">
        <v>5000</v>
      </c>
      <c r="F33" s="167">
        <v>5000</v>
      </c>
      <c r="G33" s="170" t="s">
        <v>27</v>
      </c>
      <c r="H33" s="227" t="s">
        <v>101</v>
      </c>
    </row>
    <row r="34" spans="1:8" ht="12.75">
      <c r="A34" s="530" t="s">
        <v>984</v>
      </c>
      <c r="B34" s="497">
        <v>41639</v>
      </c>
      <c r="C34" s="166" t="s">
        <v>972</v>
      </c>
      <c r="D34" s="166" t="s">
        <v>967</v>
      </c>
      <c r="E34" s="167">
        <v>46207.66</v>
      </c>
      <c r="F34" s="167">
        <v>46207.66</v>
      </c>
      <c r="G34" s="170" t="s">
        <v>38</v>
      </c>
      <c r="H34" s="227" t="s">
        <v>183</v>
      </c>
    </row>
    <row r="35" spans="1:8" s="303" customFormat="1" ht="13.5" thickBot="1">
      <c r="A35" s="524" t="s">
        <v>331</v>
      </c>
      <c r="B35" s="524"/>
      <c r="C35" s="524"/>
      <c r="D35" s="525"/>
      <c r="E35" s="526">
        <f>SUM(E28:E34)</f>
        <v>213640.16</v>
      </c>
      <c r="F35" s="526">
        <f>SUM(F28:F34)</f>
        <v>213640.16</v>
      </c>
      <c r="G35" s="524"/>
      <c r="H35" s="524"/>
    </row>
    <row r="36" ht="13.5" thickTop="1"/>
    <row r="37" spans="5:6" ht="12.75">
      <c r="E37" s="560">
        <f>E25+E35</f>
        <v>359011.9</v>
      </c>
      <c r="F37" s="560">
        <f>F25+F35</f>
        <v>213647.72</v>
      </c>
    </row>
    <row r="42" spans="2:3" ht="12.75">
      <c r="B42" s="226"/>
      <c r="C42" s="159"/>
    </row>
    <row r="43" spans="2:3" ht="12.75">
      <c r="B43" s="226"/>
      <c r="C43" s="159"/>
    </row>
  </sheetData>
  <sheetProtection/>
  <mergeCells count="1">
    <mergeCell ref="A1:H1"/>
  </mergeCells>
  <printOptions/>
  <pageMargins left="0.7086614173228347" right="0.7086614173228347" top="0.4724409448818898" bottom="0.1968503937007874" header="0.31496062992125984" footer="0.1968503937007874"/>
  <pageSetup fitToHeight="0" fitToWidth="1" horizontalDpi="1200" verticalDpi="12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9"/>
  <sheetViews>
    <sheetView zoomScale="75" zoomScaleNormal="75" zoomScalePageLayoutView="0" workbookViewId="0" topLeftCell="A5">
      <pane ySplit="1" topLeftCell="A13" activePane="bottomLeft" state="frozen"/>
      <selection pane="topLeft" activeCell="A5" sqref="A5"/>
      <selection pane="bottomLeft" activeCell="F66" sqref="F66"/>
    </sheetView>
  </sheetViews>
  <sheetFormatPr defaultColWidth="9.140625" defaultRowHeight="12.75"/>
  <cols>
    <col min="1" max="1" width="13.00390625" style="1" customWidth="1"/>
    <col min="2" max="2" width="45.7109375" style="1" customWidth="1"/>
    <col min="3" max="3" width="15.28125" style="3" customWidth="1"/>
    <col min="4" max="4" width="14.28125" style="3" customWidth="1"/>
    <col min="5" max="6" width="15.28125" style="3" customWidth="1"/>
    <col min="7" max="7" width="17.421875" style="8" bestFit="1" customWidth="1"/>
    <col min="8" max="8" width="12.7109375" style="1" bestFit="1" customWidth="1"/>
    <col min="9" max="9" width="28.140625" style="1" customWidth="1"/>
    <col min="10" max="10" width="10.8515625" style="1" bestFit="1" customWidth="1"/>
    <col min="11" max="11" width="12.57421875" style="1" bestFit="1" customWidth="1"/>
    <col min="12" max="12" width="15.140625" style="1" customWidth="1"/>
    <col min="13" max="16384" width="9.140625" style="1" customWidth="1"/>
  </cols>
  <sheetData>
    <row r="1" spans="1:11" s="45" customFormat="1" ht="18" customHeight="1" hidden="1">
      <c r="A1" s="571" t="s">
        <v>192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</row>
    <row r="2" spans="1:11" s="45" customFormat="1" ht="18" customHeight="1" hidden="1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</row>
    <row r="3" spans="1:8" s="46" customFormat="1" ht="18" customHeight="1" hidden="1">
      <c r="A3" s="575"/>
      <c r="B3" s="576"/>
      <c r="C3" s="576"/>
      <c r="D3" s="47"/>
      <c r="E3" s="47"/>
      <c r="F3" s="47"/>
      <c r="G3" s="249"/>
      <c r="H3" s="250"/>
    </row>
    <row r="4" spans="1:11" s="46" customFormat="1" ht="23.25" customHeight="1" hidden="1" thickBot="1">
      <c r="A4" s="570" t="s">
        <v>385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</row>
    <row r="5" spans="1:11" s="35" customFormat="1" ht="40.5" customHeight="1">
      <c r="A5" s="34" t="s">
        <v>8</v>
      </c>
      <c r="B5" s="84" t="s">
        <v>7</v>
      </c>
      <c r="C5" s="137" t="s">
        <v>384</v>
      </c>
      <c r="D5" s="347" t="s">
        <v>6</v>
      </c>
      <c r="E5" s="137" t="s">
        <v>310</v>
      </c>
      <c r="F5" s="135" t="s">
        <v>311</v>
      </c>
      <c r="G5" s="136" t="s">
        <v>312</v>
      </c>
      <c r="H5" s="136" t="s">
        <v>313</v>
      </c>
      <c r="I5" s="176" t="s">
        <v>314</v>
      </c>
      <c r="J5" s="324" t="s">
        <v>315</v>
      </c>
      <c r="K5" s="176" t="s">
        <v>316</v>
      </c>
    </row>
    <row r="6" spans="1:11" s="27" customFormat="1" ht="7.5" customHeight="1">
      <c r="A6" s="26"/>
      <c r="B6" s="66"/>
      <c r="C6" s="140"/>
      <c r="D6" s="138"/>
      <c r="E6" s="140"/>
      <c r="F6" s="138"/>
      <c r="G6" s="139"/>
      <c r="H6" s="139"/>
      <c r="I6" s="140"/>
      <c r="J6" s="325"/>
      <c r="K6" s="140"/>
    </row>
    <row r="7" spans="1:11" s="33" customFormat="1" ht="21.75" customHeight="1">
      <c r="A7" s="32" t="s">
        <v>46</v>
      </c>
      <c r="B7" s="67" t="s">
        <v>47</v>
      </c>
      <c r="C7" s="141"/>
      <c r="D7" s="348"/>
      <c r="E7" s="178"/>
      <c r="F7" s="177"/>
      <c r="G7" s="179"/>
      <c r="H7" s="179"/>
      <c r="I7" s="141"/>
      <c r="J7" s="326"/>
      <c r="K7" s="141"/>
    </row>
    <row r="8" spans="1:11" ht="15" customHeight="1">
      <c r="A8" s="24" t="s">
        <v>63</v>
      </c>
      <c r="B8" s="68" t="s">
        <v>5</v>
      </c>
      <c r="C8" s="144"/>
      <c r="D8" s="349"/>
      <c r="E8" s="144"/>
      <c r="F8" s="142"/>
      <c r="G8" s="143"/>
      <c r="H8" s="143"/>
      <c r="I8" s="144"/>
      <c r="J8" s="327"/>
      <c r="K8" s="144"/>
    </row>
    <row r="9" spans="1:11" s="5" customFormat="1" ht="15" customHeight="1">
      <c r="A9" s="28" t="s">
        <v>48</v>
      </c>
      <c r="B9" s="69" t="s">
        <v>121</v>
      </c>
      <c r="C9" s="127"/>
      <c r="D9" s="350"/>
      <c r="E9" s="180"/>
      <c r="F9" s="111"/>
      <c r="G9" s="126"/>
      <c r="H9" s="126"/>
      <c r="I9" s="127"/>
      <c r="J9" s="328"/>
      <c r="K9" s="127"/>
    </row>
    <row r="10" spans="1:13" s="37" customFormat="1" ht="15" customHeight="1">
      <c r="A10" s="36" t="s">
        <v>64</v>
      </c>
      <c r="B10" s="70" t="s">
        <v>122</v>
      </c>
      <c r="C10" s="114"/>
      <c r="D10" s="112"/>
      <c r="E10" s="114"/>
      <c r="F10" s="112"/>
      <c r="G10" s="113"/>
      <c r="H10" s="113"/>
      <c r="I10" s="114"/>
      <c r="J10" s="329"/>
      <c r="K10" s="114"/>
      <c r="M10" s="1"/>
    </row>
    <row r="11" spans="1:14" ht="13.5" customHeight="1">
      <c r="A11" s="22" t="s">
        <v>49</v>
      </c>
      <c r="B11" s="71" t="s">
        <v>124</v>
      </c>
      <c r="C11" s="108">
        <v>3000</v>
      </c>
      <c r="D11" s="106">
        <v>172</v>
      </c>
      <c r="E11" s="108">
        <f>SUM(C11:D11)</f>
        <v>3172</v>
      </c>
      <c r="F11" s="106">
        <v>3172</v>
      </c>
      <c r="G11" s="107">
        <v>0</v>
      </c>
      <c r="H11" s="107">
        <f>F11-G11</f>
        <v>3172</v>
      </c>
      <c r="I11" s="108">
        <f>E11-F11</f>
        <v>0</v>
      </c>
      <c r="J11" s="330">
        <v>5003.99</v>
      </c>
      <c r="K11" s="108">
        <f>G11+J11</f>
        <v>5003.99</v>
      </c>
      <c r="N11" s="71"/>
    </row>
    <row r="12" spans="1:14" ht="13.5" customHeight="1">
      <c r="A12" s="22" t="s">
        <v>50</v>
      </c>
      <c r="B12" s="71" t="s">
        <v>125</v>
      </c>
      <c r="C12" s="108">
        <v>100</v>
      </c>
      <c r="D12" s="106">
        <v>512.8</v>
      </c>
      <c r="E12" s="108">
        <f>SUM(C12:D12)</f>
        <v>612.8</v>
      </c>
      <c r="F12" s="106">
        <v>612.8</v>
      </c>
      <c r="G12" s="107">
        <v>612.8</v>
      </c>
      <c r="H12" s="107">
        <f>F12-G12</f>
        <v>0</v>
      </c>
      <c r="I12" s="108">
        <f>E12-F12</f>
        <v>0</v>
      </c>
      <c r="J12" s="331">
        <v>0</v>
      </c>
      <c r="K12" s="108">
        <f>G12+J12</f>
        <v>612.8</v>
      </c>
      <c r="N12" s="71"/>
    </row>
    <row r="13" spans="1:14" ht="15" customHeight="1">
      <c r="A13" s="10"/>
      <c r="B13" s="78" t="s">
        <v>123</v>
      </c>
      <c r="C13" s="110">
        <f>SUM(C11:C12)</f>
        <v>3100</v>
      </c>
      <c r="D13" s="351">
        <f aca="true" t="shared" si="0" ref="D13:K13">SUM(D11:D12)</f>
        <v>684.8</v>
      </c>
      <c r="E13" s="110">
        <f t="shared" si="0"/>
        <v>3784.8</v>
      </c>
      <c r="F13" s="361">
        <f t="shared" si="0"/>
        <v>3784.8</v>
      </c>
      <c r="G13" s="362">
        <f t="shared" si="0"/>
        <v>612.8</v>
      </c>
      <c r="H13" s="362">
        <f t="shared" si="0"/>
        <v>3172</v>
      </c>
      <c r="I13" s="110">
        <f t="shared" si="0"/>
        <v>0</v>
      </c>
      <c r="J13" s="370">
        <f t="shared" si="0"/>
        <v>5003.99</v>
      </c>
      <c r="K13" s="110">
        <f t="shared" si="0"/>
        <v>5616.79</v>
      </c>
      <c r="N13" s="74"/>
    </row>
    <row r="14" spans="1:14" ht="15" customHeight="1">
      <c r="A14" s="15" t="s">
        <v>51</v>
      </c>
      <c r="B14" s="73" t="s">
        <v>68</v>
      </c>
      <c r="C14" s="116"/>
      <c r="D14" s="119"/>
      <c r="E14" s="116"/>
      <c r="F14" s="119"/>
      <c r="G14" s="115"/>
      <c r="H14" s="115"/>
      <c r="I14" s="116"/>
      <c r="J14" s="332"/>
      <c r="K14" s="116"/>
      <c r="N14" s="74"/>
    </row>
    <row r="15" spans="1:14" ht="60" customHeight="1">
      <c r="A15" s="22" t="s">
        <v>52</v>
      </c>
      <c r="B15" s="74" t="s">
        <v>126</v>
      </c>
      <c r="C15" s="118">
        <v>8100</v>
      </c>
      <c r="D15" s="145">
        <v>833.28</v>
      </c>
      <c r="E15" s="118">
        <f>SUM(C15:D15)</f>
        <v>8933.28</v>
      </c>
      <c r="F15" s="145">
        <f>2500+6433.28</f>
        <v>8933.279999999999</v>
      </c>
      <c r="G15" s="117">
        <v>2500</v>
      </c>
      <c r="H15" s="117">
        <f>F15-G15</f>
        <v>6433.279999999999</v>
      </c>
      <c r="I15" s="118">
        <f>E15-F15</f>
        <v>0</v>
      </c>
      <c r="J15" s="330">
        <f>3803.74+2500</f>
        <v>6303.74</v>
      </c>
      <c r="K15" s="118">
        <f>G15+J15</f>
        <v>8803.74</v>
      </c>
      <c r="N15" s="74"/>
    </row>
    <row r="16" spans="1:14" ht="29.25" customHeight="1">
      <c r="A16" s="22" t="s">
        <v>53</v>
      </c>
      <c r="B16" s="74" t="s">
        <v>127</v>
      </c>
      <c r="C16" s="108">
        <v>0</v>
      </c>
      <c r="D16" s="106">
        <v>0</v>
      </c>
      <c r="E16" s="108">
        <f>SUM(C16:D16)</f>
        <v>0</v>
      </c>
      <c r="F16" s="106">
        <v>0</v>
      </c>
      <c r="G16" s="107">
        <v>0</v>
      </c>
      <c r="H16" s="107">
        <f>F16-G16</f>
        <v>0</v>
      </c>
      <c r="I16" s="118">
        <f>E16-F16</f>
        <v>0</v>
      </c>
      <c r="J16" s="331">
        <v>0</v>
      </c>
      <c r="K16" s="108">
        <f>G16+J16</f>
        <v>0</v>
      </c>
      <c r="N16" s="74"/>
    </row>
    <row r="17" spans="1:14" ht="29.25" customHeight="1">
      <c r="A17" s="175" t="s">
        <v>54</v>
      </c>
      <c r="B17" s="74" t="s">
        <v>277</v>
      </c>
      <c r="C17" s="258"/>
      <c r="D17" s="106">
        <v>17500</v>
      </c>
      <c r="E17" s="108">
        <f>SUM(C17:D17)</f>
        <v>17500</v>
      </c>
      <c r="F17" s="106">
        <v>17500</v>
      </c>
      <c r="G17" s="107">
        <v>17500</v>
      </c>
      <c r="H17" s="107">
        <f>F17-G17</f>
        <v>0</v>
      </c>
      <c r="I17" s="118">
        <f>E17-F17</f>
        <v>0</v>
      </c>
      <c r="J17" s="331">
        <v>0</v>
      </c>
      <c r="K17" s="108">
        <f>G17+J17</f>
        <v>17500</v>
      </c>
      <c r="L17" s="1" t="s">
        <v>965</v>
      </c>
      <c r="N17" s="74"/>
    </row>
    <row r="18" spans="1:14" ht="13.5" customHeight="1">
      <c r="A18" s="175" t="s">
        <v>276</v>
      </c>
      <c r="B18" s="74" t="s">
        <v>128</v>
      </c>
      <c r="C18" s="403">
        <v>0</v>
      </c>
      <c r="D18" s="51"/>
      <c r="E18" s="352"/>
      <c r="F18" s="51"/>
      <c r="G18" s="248"/>
      <c r="H18" s="248"/>
      <c r="I18" s="363"/>
      <c r="J18" s="371"/>
      <c r="K18" s="363"/>
      <c r="N18" s="74"/>
    </row>
    <row r="19" spans="1:14" ht="15" customHeight="1">
      <c r="A19" s="11"/>
      <c r="B19" s="75" t="s">
        <v>185</v>
      </c>
      <c r="C19" s="110">
        <f>SUM(C15:C18)</f>
        <v>8100</v>
      </c>
      <c r="D19" s="351">
        <f aca="true" t="shared" si="1" ref="D19:K19">SUM(D15:D18)</f>
        <v>18333.28</v>
      </c>
      <c r="E19" s="110">
        <f t="shared" si="1"/>
        <v>26433.28</v>
      </c>
      <c r="F19" s="361">
        <f t="shared" si="1"/>
        <v>26433.28</v>
      </c>
      <c r="G19" s="362">
        <f t="shared" si="1"/>
        <v>20000</v>
      </c>
      <c r="H19" s="362">
        <f t="shared" si="1"/>
        <v>6433.279999999999</v>
      </c>
      <c r="I19" s="110">
        <f t="shared" si="1"/>
        <v>0</v>
      </c>
      <c r="J19" s="370">
        <f t="shared" si="1"/>
        <v>6303.74</v>
      </c>
      <c r="K19" s="110">
        <f t="shared" si="1"/>
        <v>26303.739999999998</v>
      </c>
      <c r="N19" s="74"/>
    </row>
    <row r="20" spans="1:14" ht="15" customHeight="1">
      <c r="A20" s="15" t="s">
        <v>55</v>
      </c>
      <c r="B20" s="73" t="s">
        <v>129</v>
      </c>
      <c r="C20" s="116"/>
      <c r="D20" s="119"/>
      <c r="E20" s="116"/>
      <c r="F20" s="119"/>
      <c r="G20" s="115"/>
      <c r="H20" s="115"/>
      <c r="I20" s="116"/>
      <c r="J20" s="332"/>
      <c r="K20" s="116"/>
      <c r="N20" s="74"/>
    </row>
    <row r="21" spans="1:14" ht="13.5" customHeight="1">
      <c r="A21" s="22" t="s">
        <v>56</v>
      </c>
      <c r="B21" s="74" t="s">
        <v>130</v>
      </c>
      <c r="C21" s="121"/>
      <c r="D21" s="106"/>
      <c r="E21" s="121"/>
      <c r="F21" s="120"/>
      <c r="G21" s="146"/>
      <c r="H21" s="146"/>
      <c r="I21" s="121"/>
      <c r="J21" s="333"/>
      <c r="K21" s="121"/>
      <c r="N21" s="74"/>
    </row>
    <row r="22" spans="1:11" ht="27" customHeight="1">
      <c r="A22" s="22" t="s">
        <v>57</v>
      </c>
      <c r="B22" s="74" t="s">
        <v>69</v>
      </c>
      <c r="C22" s="147">
        <v>100</v>
      </c>
      <c r="D22" s="353">
        <v>137.11</v>
      </c>
      <c r="E22" s="118">
        <f>C22+D22</f>
        <v>237.11</v>
      </c>
      <c r="F22" s="145">
        <v>237.11</v>
      </c>
      <c r="G22" s="117">
        <v>237.11</v>
      </c>
      <c r="H22" s="117">
        <f>F22-G22</f>
        <v>0</v>
      </c>
      <c r="I22" s="108">
        <f>E22-F22</f>
        <v>0</v>
      </c>
      <c r="J22" s="330">
        <v>0</v>
      </c>
      <c r="K22" s="118">
        <f>G22+J22</f>
        <v>237.11</v>
      </c>
    </row>
    <row r="23" spans="1:13" s="4" customFormat="1" ht="12" customHeight="1">
      <c r="A23" s="16" t="s">
        <v>58</v>
      </c>
      <c r="B23" s="74" t="s">
        <v>71</v>
      </c>
      <c r="C23" s="108">
        <v>100</v>
      </c>
      <c r="D23" s="106">
        <v>0</v>
      </c>
      <c r="E23" s="118">
        <f aca="true" t="shared" si="2" ref="E23:E32">C23+D23</f>
        <v>100</v>
      </c>
      <c r="F23" s="106">
        <v>57.4</v>
      </c>
      <c r="G23" s="107">
        <v>57.4</v>
      </c>
      <c r="H23" s="117">
        <f aca="true" t="shared" si="3" ref="H23:H32">F23-G23</f>
        <v>0</v>
      </c>
      <c r="I23" s="108">
        <f aca="true" t="shared" si="4" ref="I23:I32">E23-F23</f>
        <v>42.6</v>
      </c>
      <c r="J23" s="331">
        <v>0</v>
      </c>
      <c r="K23" s="118">
        <f aca="true" t="shared" si="5" ref="K23:K32">G23+J23</f>
        <v>57.4</v>
      </c>
      <c r="M23" s="1"/>
    </row>
    <row r="24" spans="1:11" ht="13.5" customHeight="1">
      <c r="A24" s="11" t="s">
        <v>65</v>
      </c>
      <c r="B24" s="74" t="s">
        <v>72</v>
      </c>
      <c r="C24" s="108">
        <v>0</v>
      </c>
      <c r="D24" s="106">
        <v>0</v>
      </c>
      <c r="E24" s="118">
        <f t="shared" si="2"/>
        <v>0</v>
      </c>
      <c r="F24" s="106">
        <v>0</v>
      </c>
      <c r="G24" s="107">
        <f>SUM(E24:F24)</f>
        <v>0</v>
      </c>
      <c r="H24" s="117">
        <f t="shared" si="3"/>
        <v>0</v>
      </c>
      <c r="I24" s="108">
        <f t="shared" si="4"/>
        <v>0</v>
      </c>
      <c r="J24" s="331">
        <v>0</v>
      </c>
      <c r="K24" s="118">
        <f t="shared" si="5"/>
        <v>0</v>
      </c>
    </row>
    <row r="25" spans="1:11" ht="13.5" customHeight="1">
      <c r="A25" s="11" t="s">
        <v>66</v>
      </c>
      <c r="B25" s="74" t="s">
        <v>70</v>
      </c>
      <c r="C25" s="108">
        <v>0</v>
      </c>
      <c r="D25" s="106">
        <v>0</v>
      </c>
      <c r="E25" s="118">
        <f t="shared" si="2"/>
        <v>0</v>
      </c>
      <c r="F25" s="106">
        <v>0</v>
      </c>
      <c r="G25" s="107">
        <v>0</v>
      </c>
      <c r="H25" s="117">
        <f t="shared" si="3"/>
        <v>0</v>
      </c>
      <c r="I25" s="108">
        <f t="shared" si="4"/>
        <v>0</v>
      </c>
      <c r="J25" s="331">
        <v>0</v>
      </c>
      <c r="K25" s="118">
        <f t="shared" si="5"/>
        <v>0</v>
      </c>
    </row>
    <row r="26" spans="1:11" ht="13.5" customHeight="1">
      <c r="A26" s="11" t="s">
        <v>67</v>
      </c>
      <c r="B26" s="74" t="s">
        <v>73</v>
      </c>
      <c r="C26" s="108">
        <f>SUM(A24:B24)</f>
        <v>0</v>
      </c>
      <c r="D26" s="106">
        <v>0</v>
      </c>
      <c r="E26" s="118">
        <f t="shared" si="2"/>
        <v>0</v>
      </c>
      <c r="F26" s="106">
        <v>0</v>
      </c>
      <c r="G26" s="107">
        <v>0</v>
      </c>
      <c r="H26" s="117">
        <f t="shared" si="3"/>
        <v>0</v>
      </c>
      <c r="I26" s="108">
        <f t="shared" si="4"/>
        <v>0</v>
      </c>
      <c r="J26" s="331">
        <v>0</v>
      </c>
      <c r="K26" s="118">
        <f t="shared" si="5"/>
        <v>0</v>
      </c>
    </row>
    <row r="27" spans="1:11" ht="13.5" customHeight="1">
      <c r="A27" s="22" t="s">
        <v>131</v>
      </c>
      <c r="B27" s="74" t="s">
        <v>186</v>
      </c>
      <c r="C27" s="108">
        <v>0</v>
      </c>
      <c r="D27" s="106">
        <v>0</v>
      </c>
      <c r="E27" s="118">
        <f t="shared" si="2"/>
        <v>0</v>
      </c>
      <c r="F27" s="106">
        <v>0</v>
      </c>
      <c r="G27" s="107">
        <v>0</v>
      </c>
      <c r="H27" s="117">
        <f t="shared" si="3"/>
        <v>0</v>
      </c>
      <c r="I27" s="108">
        <f t="shared" si="4"/>
        <v>0</v>
      </c>
      <c r="J27" s="331">
        <v>0</v>
      </c>
      <c r="K27" s="118">
        <f t="shared" si="5"/>
        <v>0</v>
      </c>
    </row>
    <row r="28" spans="1:11" ht="13.5" customHeight="1">
      <c r="A28" s="22" t="s">
        <v>132</v>
      </c>
      <c r="B28" s="74" t="s">
        <v>157</v>
      </c>
      <c r="C28" s="108">
        <f>SUM(A26:B26)</f>
        <v>0</v>
      </c>
      <c r="D28" s="106">
        <v>0</v>
      </c>
      <c r="E28" s="118">
        <f t="shared" si="2"/>
        <v>0</v>
      </c>
      <c r="F28" s="106">
        <v>0</v>
      </c>
      <c r="G28" s="107">
        <v>0</v>
      </c>
      <c r="H28" s="117">
        <f t="shared" si="3"/>
        <v>0</v>
      </c>
      <c r="I28" s="108">
        <f t="shared" si="4"/>
        <v>0</v>
      </c>
      <c r="J28" s="331">
        <v>0</v>
      </c>
      <c r="K28" s="118">
        <f t="shared" si="5"/>
        <v>0</v>
      </c>
    </row>
    <row r="29" spans="1:11" ht="13.5" customHeight="1">
      <c r="A29" s="16" t="s">
        <v>133</v>
      </c>
      <c r="B29" s="74" t="s">
        <v>187</v>
      </c>
      <c r="C29" s="108">
        <f>SUM(A27:B27)</f>
        <v>0</v>
      </c>
      <c r="D29" s="106">
        <v>0</v>
      </c>
      <c r="E29" s="118">
        <f t="shared" si="2"/>
        <v>0</v>
      </c>
      <c r="F29" s="106">
        <v>0</v>
      </c>
      <c r="G29" s="107">
        <v>0</v>
      </c>
      <c r="H29" s="117">
        <f t="shared" si="3"/>
        <v>0</v>
      </c>
      <c r="I29" s="108">
        <f t="shared" si="4"/>
        <v>0</v>
      </c>
      <c r="J29" s="331">
        <v>0</v>
      </c>
      <c r="K29" s="118">
        <f t="shared" si="5"/>
        <v>0</v>
      </c>
    </row>
    <row r="30" spans="1:11" ht="13.5" customHeight="1">
      <c r="A30" s="11" t="s">
        <v>134</v>
      </c>
      <c r="B30" s="74" t="s">
        <v>74</v>
      </c>
      <c r="C30" s="108">
        <f>SUM(A28:B28)</f>
        <v>0</v>
      </c>
      <c r="D30" s="106">
        <v>0</v>
      </c>
      <c r="E30" s="118">
        <f t="shared" si="2"/>
        <v>0</v>
      </c>
      <c r="F30" s="106">
        <v>0</v>
      </c>
      <c r="G30" s="107">
        <v>0</v>
      </c>
      <c r="H30" s="117">
        <f t="shared" si="3"/>
        <v>0</v>
      </c>
      <c r="I30" s="108">
        <f t="shared" si="4"/>
        <v>0</v>
      </c>
      <c r="J30" s="331">
        <v>0</v>
      </c>
      <c r="K30" s="118">
        <f t="shared" si="5"/>
        <v>0</v>
      </c>
    </row>
    <row r="31" spans="1:11" ht="13.5" customHeight="1">
      <c r="A31" s="11" t="s">
        <v>135</v>
      </c>
      <c r="B31" s="74" t="s">
        <v>158</v>
      </c>
      <c r="C31" s="108">
        <v>100</v>
      </c>
      <c r="D31" s="106">
        <v>346.59</v>
      </c>
      <c r="E31" s="118">
        <f t="shared" si="2"/>
        <v>446.59</v>
      </c>
      <c r="F31" s="106">
        <v>446.59</v>
      </c>
      <c r="G31" s="107">
        <v>446.59</v>
      </c>
      <c r="H31" s="117">
        <f t="shared" si="3"/>
        <v>0</v>
      </c>
      <c r="I31" s="108">
        <f t="shared" si="4"/>
        <v>0</v>
      </c>
      <c r="J31" s="331">
        <v>0</v>
      </c>
      <c r="K31" s="118">
        <f t="shared" si="5"/>
        <v>446.59</v>
      </c>
    </row>
    <row r="32" spans="1:11" ht="13.5" customHeight="1">
      <c r="A32" s="11" t="s">
        <v>136</v>
      </c>
      <c r="B32" s="74" t="s">
        <v>159</v>
      </c>
      <c r="C32" s="108">
        <v>0</v>
      </c>
      <c r="D32" s="354">
        <v>0</v>
      </c>
      <c r="E32" s="118">
        <f t="shared" si="2"/>
        <v>0</v>
      </c>
      <c r="F32" s="106">
        <v>0</v>
      </c>
      <c r="G32" s="107">
        <v>0</v>
      </c>
      <c r="H32" s="117">
        <f t="shared" si="3"/>
        <v>0</v>
      </c>
      <c r="I32" s="108">
        <f t="shared" si="4"/>
        <v>0</v>
      </c>
      <c r="J32" s="331">
        <v>0</v>
      </c>
      <c r="K32" s="118">
        <f t="shared" si="5"/>
        <v>0</v>
      </c>
    </row>
    <row r="33" spans="1:11" ht="15" customHeight="1" thickBot="1">
      <c r="A33" s="10"/>
      <c r="B33" s="75" t="s">
        <v>137</v>
      </c>
      <c r="C33" s="148">
        <f>SUM(C22:C32)</f>
        <v>300</v>
      </c>
      <c r="D33" s="355">
        <f aca="true" t="shared" si="6" ref="D33:K33">SUM(D22:D32)</f>
        <v>483.7</v>
      </c>
      <c r="E33" s="148">
        <f t="shared" si="6"/>
        <v>783.7</v>
      </c>
      <c r="F33" s="364">
        <f t="shared" si="6"/>
        <v>741.0999999999999</v>
      </c>
      <c r="G33" s="365">
        <f t="shared" si="6"/>
        <v>741.0999999999999</v>
      </c>
      <c r="H33" s="365">
        <f t="shared" si="6"/>
        <v>0</v>
      </c>
      <c r="I33" s="148">
        <f t="shared" si="6"/>
        <v>42.6</v>
      </c>
      <c r="J33" s="372">
        <f t="shared" si="6"/>
        <v>0</v>
      </c>
      <c r="K33" s="148">
        <f t="shared" si="6"/>
        <v>741.0999999999999</v>
      </c>
    </row>
    <row r="34" spans="1:11" ht="15" customHeight="1">
      <c r="A34" s="15" t="s">
        <v>59</v>
      </c>
      <c r="B34" s="73" t="s">
        <v>80</v>
      </c>
      <c r="C34" s="125"/>
      <c r="D34" s="119"/>
      <c r="E34" s="116"/>
      <c r="F34" s="122"/>
      <c r="G34" s="124"/>
      <c r="H34" s="124"/>
      <c r="I34" s="125"/>
      <c r="J34" s="332"/>
      <c r="K34" s="125"/>
    </row>
    <row r="35" spans="1:11" ht="27" customHeight="1">
      <c r="A35" s="22" t="s">
        <v>60</v>
      </c>
      <c r="B35" s="74" t="s">
        <v>138</v>
      </c>
      <c r="C35" s="118">
        <v>0</v>
      </c>
      <c r="D35" s="145">
        <v>0</v>
      </c>
      <c r="E35" s="118">
        <f>SUM(C35:D35)</f>
        <v>0</v>
      </c>
      <c r="F35" s="145">
        <v>0</v>
      </c>
      <c r="G35" s="117">
        <v>0</v>
      </c>
      <c r="H35" s="117">
        <f>F35-G35</f>
        <v>0</v>
      </c>
      <c r="I35" s="118">
        <f>E35-F35</f>
        <v>0</v>
      </c>
      <c r="J35" s="330">
        <v>0</v>
      </c>
      <c r="K35" s="118">
        <f>G35+J35</f>
        <v>0</v>
      </c>
    </row>
    <row r="36" spans="1:11" ht="27" customHeight="1">
      <c r="A36" s="11" t="s">
        <v>244</v>
      </c>
      <c r="B36" s="74" t="s">
        <v>245</v>
      </c>
      <c r="C36" s="118">
        <v>100</v>
      </c>
      <c r="D36" s="145">
        <v>3.28</v>
      </c>
      <c r="E36" s="118">
        <f>SUM(C36:D36)</f>
        <v>103.28</v>
      </c>
      <c r="F36" s="145">
        <v>103.28</v>
      </c>
      <c r="G36" s="117">
        <v>103.28</v>
      </c>
      <c r="H36" s="117">
        <f>F36-G36</f>
        <v>0</v>
      </c>
      <c r="I36" s="118">
        <f>E36-F36</f>
        <v>0</v>
      </c>
      <c r="J36" s="330">
        <v>0</v>
      </c>
      <c r="K36" s="118">
        <f>G36+J36</f>
        <v>103.28</v>
      </c>
    </row>
    <row r="37" spans="1:11" ht="15" customHeight="1">
      <c r="A37" s="11"/>
      <c r="B37" s="75" t="s">
        <v>139</v>
      </c>
      <c r="C37" s="110">
        <f>SUM(C35:C36)</f>
        <v>100</v>
      </c>
      <c r="D37" s="351">
        <f aca="true" t="shared" si="7" ref="D37:K37">SUM(D35:D36)</f>
        <v>3.28</v>
      </c>
      <c r="E37" s="110">
        <f t="shared" si="7"/>
        <v>103.28</v>
      </c>
      <c r="F37" s="361">
        <f t="shared" si="7"/>
        <v>103.28</v>
      </c>
      <c r="G37" s="362">
        <f t="shared" si="7"/>
        <v>103.28</v>
      </c>
      <c r="H37" s="362">
        <f t="shared" si="7"/>
        <v>0</v>
      </c>
      <c r="I37" s="110">
        <f t="shared" si="7"/>
        <v>0</v>
      </c>
      <c r="J37" s="370">
        <f t="shared" si="7"/>
        <v>0</v>
      </c>
      <c r="K37" s="110">
        <f t="shared" si="7"/>
        <v>103.28</v>
      </c>
    </row>
    <row r="38" spans="1:11" ht="15" customHeight="1">
      <c r="A38" s="15" t="s">
        <v>140</v>
      </c>
      <c r="B38" s="73" t="s">
        <v>81</v>
      </c>
      <c r="C38" s="125"/>
      <c r="D38" s="119"/>
      <c r="E38" s="116"/>
      <c r="F38" s="122"/>
      <c r="G38" s="124"/>
      <c r="H38" s="124"/>
      <c r="I38" s="125"/>
      <c r="J38" s="332"/>
      <c r="K38" s="125"/>
    </row>
    <row r="39" spans="1:11" ht="13.5" customHeight="1">
      <c r="A39" s="22" t="s">
        <v>141</v>
      </c>
      <c r="B39" s="74" t="s">
        <v>142</v>
      </c>
      <c r="C39" s="108">
        <v>275</v>
      </c>
      <c r="D39" s="106">
        <v>3663.03</v>
      </c>
      <c r="E39" s="108">
        <f>SUM(C39:D39)</f>
        <v>3938.03</v>
      </c>
      <c r="F39" s="106">
        <v>3938.03</v>
      </c>
      <c r="G39" s="107">
        <v>3938.03</v>
      </c>
      <c r="H39" s="107">
        <f>F39-G39</f>
        <v>0</v>
      </c>
      <c r="I39" s="118">
        <f>E39-F39</f>
        <v>0</v>
      </c>
      <c r="J39" s="331">
        <v>0</v>
      </c>
      <c r="K39" s="108">
        <f>G39+J39</f>
        <v>3938.03</v>
      </c>
    </row>
    <row r="40" spans="1:11" ht="13.5" customHeight="1">
      <c r="A40" s="22" t="s">
        <v>230</v>
      </c>
      <c r="B40" s="74" t="s">
        <v>143</v>
      </c>
      <c r="C40" s="108">
        <v>3822</v>
      </c>
      <c r="D40" s="106">
        <f>840+1323+5292+2100+1890+1065.26+2104.72+1783.22+6615+13702.45+0.01</f>
        <v>36715.66</v>
      </c>
      <c r="E40" s="108">
        <f>SUM(C40:D40)</f>
        <v>40537.66</v>
      </c>
      <c r="F40" s="106">
        <f>728.55+1387.43+38421.68</f>
        <v>40537.66</v>
      </c>
      <c r="G40" s="106">
        <f>728.55+1387.43+38421.68</f>
        <v>40537.66</v>
      </c>
      <c r="H40" s="107">
        <f>F40-G40</f>
        <v>0</v>
      </c>
      <c r="I40" s="118">
        <f>E40-F40</f>
        <v>0</v>
      </c>
      <c r="J40" s="331">
        <v>34131</v>
      </c>
      <c r="K40" s="108">
        <f>G40+J40</f>
        <v>74668.66</v>
      </c>
    </row>
    <row r="41" spans="1:11" ht="15" customHeight="1">
      <c r="A41" s="11"/>
      <c r="B41" s="75" t="s">
        <v>145</v>
      </c>
      <c r="C41" s="110">
        <f>SUM(C39:C40)</f>
        <v>4097</v>
      </c>
      <c r="D41" s="351">
        <f aca="true" t="shared" si="8" ref="D41:K41">SUM(D39:D40)</f>
        <v>40378.69</v>
      </c>
      <c r="E41" s="110">
        <f t="shared" si="8"/>
        <v>44475.69</v>
      </c>
      <c r="F41" s="361">
        <f t="shared" si="8"/>
        <v>44475.69</v>
      </c>
      <c r="G41" s="362">
        <f t="shared" si="8"/>
        <v>44475.69</v>
      </c>
      <c r="H41" s="362">
        <f t="shared" si="8"/>
        <v>0</v>
      </c>
      <c r="I41" s="110">
        <f t="shared" si="8"/>
        <v>0</v>
      </c>
      <c r="J41" s="370">
        <f t="shared" si="8"/>
        <v>34131</v>
      </c>
      <c r="K41" s="110">
        <f t="shared" si="8"/>
        <v>78606.69</v>
      </c>
    </row>
    <row r="42" spans="1:11" ht="15" customHeight="1">
      <c r="A42" s="15" t="s">
        <v>144</v>
      </c>
      <c r="B42" s="73" t="s">
        <v>146</v>
      </c>
      <c r="C42" s="125"/>
      <c r="D42" s="119"/>
      <c r="E42" s="116"/>
      <c r="F42" s="122"/>
      <c r="G42" s="124"/>
      <c r="H42" s="124"/>
      <c r="I42" s="125"/>
      <c r="J42" s="332"/>
      <c r="K42" s="125"/>
    </row>
    <row r="43" spans="1:11" ht="13.5" customHeight="1">
      <c r="A43" s="22" t="s">
        <v>147</v>
      </c>
      <c r="B43" s="74" t="s">
        <v>188</v>
      </c>
      <c r="C43" s="108">
        <v>0</v>
      </c>
      <c r="D43" s="106">
        <f>75557.48+50</f>
        <v>75607.48</v>
      </c>
      <c r="E43" s="108">
        <f>SUM(C43:D43)</f>
        <v>75607.48</v>
      </c>
      <c r="F43" s="106">
        <v>75607.48</v>
      </c>
      <c r="G43" s="107">
        <v>75607.48</v>
      </c>
      <c r="H43" s="107">
        <f>F43-G43</f>
        <v>0</v>
      </c>
      <c r="I43" s="118">
        <f>E43-F43</f>
        <v>0</v>
      </c>
      <c r="J43" s="331">
        <v>0</v>
      </c>
      <c r="K43" s="108">
        <f>G43+J43</f>
        <v>75607.48</v>
      </c>
    </row>
    <row r="44" spans="1:11" ht="15" customHeight="1">
      <c r="A44" s="11"/>
      <c r="B44" s="75" t="s">
        <v>148</v>
      </c>
      <c r="C44" s="110">
        <f>SUM(C43)</f>
        <v>0</v>
      </c>
      <c r="D44" s="351">
        <f aca="true" t="shared" si="9" ref="D44:K44">SUM(D43)</f>
        <v>75607.48</v>
      </c>
      <c r="E44" s="110">
        <f t="shared" si="9"/>
        <v>75607.48</v>
      </c>
      <c r="F44" s="361">
        <f t="shared" si="9"/>
        <v>75607.48</v>
      </c>
      <c r="G44" s="362">
        <f t="shared" si="9"/>
        <v>75607.48</v>
      </c>
      <c r="H44" s="362">
        <f t="shared" si="9"/>
        <v>0</v>
      </c>
      <c r="I44" s="110">
        <f t="shared" si="9"/>
        <v>0</v>
      </c>
      <c r="J44" s="370">
        <f t="shared" si="9"/>
        <v>0</v>
      </c>
      <c r="K44" s="110">
        <f t="shared" si="9"/>
        <v>75607.48</v>
      </c>
    </row>
    <row r="45" spans="1:11" ht="15" customHeight="1">
      <c r="A45" s="15" t="s">
        <v>149</v>
      </c>
      <c r="B45" s="73" t="s">
        <v>82</v>
      </c>
      <c r="C45" s="125"/>
      <c r="D45" s="119"/>
      <c r="E45" s="116"/>
      <c r="F45" s="122"/>
      <c r="G45" s="124"/>
      <c r="H45" s="124"/>
      <c r="I45" s="125"/>
      <c r="J45" s="332"/>
      <c r="K45" s="125"/>
    </row>
    <row r="46" spans="1:11" ht="13.5" customHeight="1">
      <c r="A46" s="22" t="s">
        <v>152</v>
      </c>
      <c r="B46" s="74" t="s">
        <v>150</v>
      </c>
      <c r="C46" s="108">
        <v>0</v>
      </c>
      <c r="D46" s="106">
        <v>0</v>
      </c>
      <c r="E46" s="108">
        <f>SUM(C46:D46)</f>
        <v>0</v>
      </c>
      <c r="F46" s="106">
        <v>0</v>
      </c>
      <c r="G46" s="107">
        <v>0</v>
      </c>
      <c r="H46" s="107">
        <f>F46-G46</f>
        <v>0</v>
      </c>
      <c r="I46" s="118">
        <f>E46-F46</f>
        <v>0</v>
      </c>
      <c r="J46" s="331">
        <v>0</v>
      </c>
      <c r="K46" s="108">
        <f>G46+J46</f>
        <v>0</v>
      </c>
    </row>
    <row r="47" spans="1:12" ht="30" customHeight="1">
      <c r="A47" s="22" t="s">
        <v>153</v>
      </c>
      <c r="B47" s="74" t="s">
        <v>151</v>
      </c>
      <c r="C47" s="108">
        <v>0</v>
      </c>
      <c r="D47" s="106">
        <f>38.72+200+315+146.86+611.46+13019.84+1260+33.14+4.4+772.61+500+450+3.84+253.63+2535+22.07+1936.83+478.35+405.3+1575+1.33+0.88+1386.23-21870.54</f>
        <v>4079.9500000000007</v>
      </c>
      <c r="E47" s="108">
        <f>SUM(C47:D47)</f>
        <v>4079.9500000000007</v>
      </c>
      <c r="F47" s="106">
        <v>0</v>
      </c>
      <c r="G47" s="107">
        <v>0</v>
      </c>
      <c r="H47" s="107">
        <f>F47-G47</f>
        <v>0</v>
      </c>
      <c r="I47" s="108">
        <f>E47-F47</f>
        <v>4079.9500000000007</v>
      </c>
      <c r="J47" s="331">
        <v>0</v>
      </c>
      <c r="K47" s="108">
        <f>G47+J47</f>
        <v>0</v>
      </c>
      <c r="L47" s="323"/>
    </row>
    <row r="48" spans="1:11" ht="15" customHeight="1">
      <c r="A48" s="11"/>
      <c r="B48" s="75" t="s">
        <v>154</v>
      </c>
      <c r="C48" s="110">
        <f>SUM(C46:C47)</f>
        <v>0</v>
      </c>
      <c r="D48" s="351">
        <f aca="true" t="shared" si="10" ref="D48:K48">SUM(D46:D47)</f>
        <v>4079.9500000000007</v>
      </c>
      <c r="E48" s="110">
        <f t="shared" si="10"/>
        <v>4079.9500000000007</v>
      </c>
      <c r="F48" s="361">
        <f t="shared" si="10"/>
        <v>0</v>
      </c>
      <c r="G48" s="362">
        <f t="shared" si="10"/>
        <v>0</v>
      </c>
      <c r="H48" s="362">
        <f t="shared" si="10"/>
        <v>0</v>
      </c>
      <c r="I48" s="110">
        <f t="shared" si="10"/>
        <v>4079.9500000000007</v>
      </c>
      <c r="J48" s="370">
        <f t="shared" si="10"/>
        <v>0</v>
      </c>
      <c r="K48" s="110">
        <f t="shared" si="10"/>
        <v>0</v>
      </c>
    </row>
    <row r="49" spans="1:11" ht="15" customHeight="1">
      <c r="A49" s="15" t="s">
        <v>203</v>
      </c>
      <c r="B49" s="73" t="s">
        <v>204</v>
      </c>
      <c r="C49" s="149"/>
      <c r="D49" s="356"/>
      <c r="E49" s="123"/>
      <c r="F49" s="181"/>
      <c r="G49" s="182"/>
      <c r="H49" s="182"/>
      <c r="I49" s="149"/>
      <c r="J49" s="334"/>
      <c r="K49" s="149"/>
    </row>
    <row r="50" spans="1:11" ht="15" customHeight="1">
      <c r="A50" s="16" t="s">
        <v>205</v>
      </c>
      <c r="B50" s="74" t="s">
        <v>206</v>
      </c>
      <c r="C50" s="108">
        <v>0</v>
      </c>
      <c r="D50" s="106">
        <v>0</v>
      </c>
      <c r="E50" s="108">
        <f>SUM(C50:D50)</f>
        <v>0</v>
      </c>
      <c r="F50" s="106">
        <v>0</v>
      </c>
      <c r="G50" s="107">
        <v>0</v>
      </c>
      <c r="H50" s="107">
        <f>F50-G50</f>
        <v>0</v>
      </c>
      <c r="I50" s="108">
        <f>E50-F50</f>
        <v>0</v>
      </c>
      <c r="J50" s="331">
        <v>0</v>
      </c>
      <c r="K50" s="108">
        <f>SUM(G50+J50)</f>
        <v>0</v>
      </c>
    </row>
    <row r="51" spans="1:11" ht="13.5">
      <c r="A51" s="16" t="s">
        <v>207</v>
      </c>
      <c r="B51" s="74" t="s">
        <v>208</v>
      </c>
      <c r="C51" s="108">
        <v>14394.24</v>
      </c>
      <c r="D51" s="357">
        <f>3800+5985+252489.66+23940+9500+8550+4819.06+9088.56+7700.7+29925+90+99.16</f>
        <v>355987.14</v>
      </c>
      <c r="E51" s="183">
        <f>SUM(C51:D51)</f>
        <v>370381.38</v>
      </c>
      <c r="F51" s="145">
        <f>240991.76+28787.28</f>
        <v>269779.04000000004</v>
      </c>
      <c r="G51" s="145">
        <f>240991.76+28787.28</f>
        <v>269779.04000000004</v>
      </c>
      <c r="H51" s="117">
        <f>F51-G51</f>
        <v>0</v>
      </c>
      <c r="I51" s="108">
        <f>E51-F51</f>
        <v>100602.33999999997</v>
      </c>
      <c r="J51" s="330">
        <v>0</v>
      </c>
      <c r="K51" s="118">
        <f>SUM(G51+J51)</f>
        <v>269779.04000000004</v>
      </c>
    </row>
    <row r="52" spans="1:11" ht="15" customHeight="1">
      <c r="A52" s="11"/>
      <c r="B52" s="75" t="s">
        <v>209</v>
      </c>
      <c r="C52" s="123">
        <f>SUM(C50:C51)</f>
        <v>14394.24</v>
      </c>
      <c r="D52" s="358">
        <f>SUM(D50:D51)</f>
        <v>355987.14</v>
      </c>
      <c r="E52" s="123">
        <f aca="true" t="shared" si="11" ref="E52:K52">SUM(E50:E51)</f>
        <v>370381.38</v>
      </c>
      <c r="F52" s="366">
        <f t="shared" si="11"/>
        <v>269779.04000000004</v>
      </c>
      <c r="G52" s="367">
        <f t="shared" si="11"/>
        <v>269779.04000000004</v>
      </c>
      <c r="H52" s="367">
        <f t="shared" si="11"/>
        <v>0</v>
      </c>
      <c r="I52" s="123">
        <f t="shared" si="11"/>
        <v>100602.33999999997</v>
      </c>
      <c r="J52" s="373">
        <f t="shared" si="11"/>
        <v>0</v>
      </c>
      <c r="K52" s="123">
        <f t="shared" si="11"/>
        <v>269779.04000000004</v>
      </c>
    </row>
    <row r="53" spans="1:12" ht="14.25" customHeight="1">
      <c r="A53" s="11"/>
      <c r="B53" s="76" t="s">
        <v>155</v>
      </c>
      <c r="C53" s="110">
        <f>C13+C19+C33+C37+C41+C44+C48+C52</f>
        <v>30091.239999999998</v>
      </c>
      <c r="D53" s="351">
        <f aca="true" t="shared" si="12" ref="D53:K53">D13+D19+D33+D37+D41+D44+D48+D52</f>
        <v>495558.32</v>
      </c>
      <c r="E53" s="110">
        <f t="shared" si="12"/>
        <v>525649.56</v>
      </c>
      <c r="F53" s="361">
        <f t="shared" si="12"/>
        <v>420924.67000000004</v>
      </c>
      <c r="G53" s="362">
        <f t="shared" si="12"/>
        <v>411319.39</v>
      </c>
      <c r="H53" s="362">
        <f t="shared" si="12"/>
        <v>9605.279999999999</v>
      </c>
      <c r="I53" s="110">
        <f>I13+I19+I33+I37+I41+I44+I48+I52</f>
        <v>104724.88999999997</v>
      </c>
      <c r="J53" s="370">
        <f t="shared" si="12"/>
        <v>45438.729999999996</v>
      </c>
      <c r="K53" s="110">
        <f t="shared" si="12"/>
        <v>456758.12000000005</v>
      </c>
      <c r="L53" s="323"/>
    </row>
    <row r="54" spans="1:11" ht="13.5">
      <c r="A54" s="18" t="s">
        <v>61</v>
      </c>
      <c r="B54" s="80" t="s">
        <v>84</v>
      </c>
      <c r="C54" s="125"/>
      <c r="D54" s="122"/>
      <c r="E54" s="125"/>
      <c r="F54" s="122"/>
      <c r="G54" s="124"/>
      <c r="H54" s="124"/>
      <c r="I54" s="125"/>
      <c r="J54" s="332"/>
      <c r="K54" s="125"/>
    </row>
    <row r="55" spans="1:11" ht="13.5">
      <c r="A55" s="18" t="s">
        <v>75</v>
      </c>
      <c r="B55" s="70" t="s">
        <v>160</v>
      </c>
      <c r="C55" s="125"/>
      <c r="D55" s="122"/>
      <c r="E55" s="125"/>
      <c r="F55" s="122"/>
      <c r="G55" s="124"/>
      <c r="H55" s="124"/>
      <c r="I55" s="125"/>
      <c r="J55" s="332"/>
      <c r="K55" s="125"/>
    </row>
    <row r="56" spans="1:11" ht="13.5">
      <c r="A56" s="22" t="s">
        <v>76</v>
      </c>
      <c r="B56" s="71" t="s">
        <v>163</v>
      </c>
      <c r="C56" s="108">
        <v>0</v>
      </c>
      <c r="D56" s="106">
        <v>0</v>
      </c>
      <c r="E56" s="108">
        <f>SUM(C56:D56)</f>
        <v>0</v>
      </c>
      <c r="F56" s="106">
        <v>0</v>
      </c>
      <c r="G56" s="107">
        <v>0</v>
      </c>
      <c r="H56" s="107">
        <f>F56-G56</f>
        <v>0</v>
      </c>
      <c r="I56" s="108">
        <f>E56-F56</f>
        <v>0</v>
      </c>
      <c r="J56" s="331">
        <v>0</v>
      </c>
      <c r="K56" s="108">
        <f>G56+J56</f>
        <v>0</v>
      </c>
    </row>
    <row r="57" spans="1:11" ht="13.5">
      <c r="A57" s="22" t="s">
        <v>77</v>
      </c>
      <c r="B57" s="71" t="s">
        <v>164</v>
      </c>
      <c r="C57" s="108">
        <v>0</v>
      </c>
      <c r="D57" s="106">
        <v>0</v>
      </c>
      <c r="E57" s="108">
        <f>SUM(C57:D57)</f>
        <v>0</v>
      </c>
      <c r="F57" s="106">
        <v>0</v>
      </c>
      <c r="G57" s="107">
        <v>0</v>
      </c>
      <c r="H57" s="107">
        <f>F57-G57</f>
        <v>0</v>
      </c>
      <c r="I57" s="108">
        <f>E57-F57</f>
        <v>0</v>
      </c>
      <c r="J57" s="331">
        <v>0</v>
      </c>
      <c r="K57" s="108">
        <f>G57+J57</f>
        <v>0</v>
      </c>
    </row>
    <row r="58" spans="1:11" ht="13.5">
      <c r="A58" s="22" t="s">
        <v>161</v>
      </c>
      <c r="B58" s="71" t="s">
        <v>165</v>
      </c>
      <c r="C58" s="108">
        <v>0</v>
      </c>
      <c r="D58" s="106">
        <v>0</v>
      </c>
      <c r="E58" s="108">
        <f>SUM(C58:D58)</f>
        <v>0</v>
      </c>
      <c r="F58" s="106">
        <v>0</v>
      </c>
      <c r="G58" s="107">
        <v>0</v>
      </c>
      <c r="H58" s="107">
        <f>F58-G58</f>
        <v>0</v>
      </c>
      <c r="I58" s="108">
        <f>E58-F58</f>
        <v>0</v>
      </c>
      <c r="J58" s="331">
        <v>0</v>
      </c>
      <c r="K58" s="108">
        <f>G58+J58</f>
        <v>0</v>
      </c>
    </row>
    <row r="59" spans="1:11" ht="13.5">
      <c r="A59" s="22" t="s">
        <v>162</v>
      </c>
      <c r="B59" s="71" t="s">
        <v>166</v>
      </c>
      <c r="C59" s="108">
        <v>0</v>
      </c>
      <c r="D59" s="106">
        <v>0</v>
      </c>
      <c r="E59" s="108">
        <f>SUM(C59:D59)</f>
        <v>0</v>
      </c>
      <c r="F59" s="106">
        <v>0</v>
      </c>
      <c r="G59" s="107">
        <v>0</v>
      </c>
      <c r="H59" s="107">
        <f>F59-G59</f>
        <v>0</v>
      </c>
      <c r="I59" s="108">
        <f>E59-F59</f>
        <v>0</v>
      </c>
      <c r="J59" s="331">
        <v>0</v>
      </c>
      <c r="K59" s="108">
        <f>G59+J59</f>
        <v>0</v>
      </c>
    </row>
    <row r="60" spans="1:11" s="4" customFormat="1" ht="13.5">
      <c r="A60" s="10"/>
      <c r="B60" s="78" t="s">
        <v>167</v>
      </c>
      <c r="C60" s="110">
        <f>SUM(C56:C59)</f>
        <v>0</v>
      </c>
      <c r="D60" s="351">
        <f aca="true" t="shared" si="13" ref="D60:K60">SUM(D56:D59)</f>
        <v>0</v>
      </c>
      <c r="E60" s="110">
        <f t="shared" si="13"/>
        <v>0</v>
      </c>
      <c r="F60" s="361">
        <f t="shared" si="13"/>
        <v>0</v>
      </c>
      <c r="G60" s="362">
        <f t="shared" si="13"/>
        <v>0</v>
      </c>
      <c r="H60" s="362">
        <f t="shared" si="13"/>
        <v>0</v>
      </c>
      <c r="I60" s="110">
        <f t="shared" si="13"/>
        <v>0</v>
      </c>
      <c r="J60" s="370">
        <f t="shared" si="13"/>
        <v>0</v>
      </c>
      <c r="K60" s="110">
        <f t="shared" si="13"/>
        <v>0</v>
      </c>
    </row>
    <row r="61" spans="1:11" s="4" customFormat="1" ht="13.5">
      <c r="A61" s="18" t="s">
        <v>256</v>
      </c>
      <c r="B61" s="70" t="s">
        <v>257</v>
      </c>
      <c r="C61" s="258">
        <v>0</v>
      </c>
      <c r="D61" s="104"/>
      <c r="E61" s="108"/>
      <c r="F61" s="104"/>
      <c r="G61" s="105"/>
      <c r="H61" s="105"/>
      <c r="I61" s="184"/>
      <c r="J61" s="335"/>
      <c r="K61" s="184"/>
    </row>
    <row r="62" spans="1:11" s="4" customFormat="1" ht="13.5">
      <c r="A62" s="11" t="s">
        <v>258</v>
      </c>
      <c r="B62" s="71" t="s">
        <v>259</v>
      </c>
      <c r="C62" s="258">
        <v>0</v>
      </c>
      <c r="D62" s="106">
        <v>0</v>
      </c>
      <c r="E62" s="108">
        <f>C62+D62</f>
        <v>0</v>
      </c>
      <c r="F62" s="106">
        <v>0</v>
      </c>
      <c r="G62" s="107">
        <v>0</v>
      </c>
      <c r="H62" s="107">
        <f>F59-G59</f>
        <v>0</v>
      </c>
      <c r="I62" s="108">
        <f>E62-F62</f>
        <v>0</v>
      </c>
      <c r="J62" s="331">
        <v>0</v>
      </c>
      <c r="K62" s="108">
        <f>G62+J62</f>
        <v>0</v>
      </c>
    </row>
    <row r="63" spans="1:11" s="4" customFormat="1" ht="13.5">
      <c r="A63" s="11" t="s">
        <v>260</v>
      </c>
      <c r="B63" s="71" t="s">
        <v>261</v>
      </c>
      <c r="C63" s="258">
        <v>0</v>
      </c>
      <c r="D63" s="106">
        <v>0</v>
      </c>
      <c r="E63" s="108">
        <f>C63+D63</f>
        <v>0</v>
      </c>
      <c r="F63" s="106">
        <v>0</v>
      </c>
      <c r="G63" s="107">
        <v>0</v>
      </c>
      <c r="H63" s="107">
        <f>F60-G60</f>
        <v>0</v>
      </c>
      <c r="I63" s="108">
        <f>E63-F63</f>
        <v>0</v>
      </c>
      <c r="J63" s="331">
        <v>0</v>
      </c>
      <c r="K63" s="108">
        <f>G63+J63</f>
        <v>0</v>
      </c>
    </row>
    <row r="64" spans="1:11" s="4" customFormat="1" ht="13.5">
      <c r="A64" s="11" t="s">
        <v>262</v>
      </c>
      <c r="B64" s="71" t="s">
        <v>263</v>
      </c>
      <c r="C64" s="258">
        <v>0</v>
      </c>
      <c r="D64" s="106">
        <v>0</v>
      </c>
      <c r="E64" s="108">
        <f>C64+D64</f>
        <v>0</v>
      </c>
      <c r="F64" s="106">
        <v>0</v>
      </c>
      <c r="G64" s="107">
        <v>0</v>
      </c>
      <c r="H64" s="107">
        <f>F61-G61</f>
        <v>0</v>
      </c>
      <c r="I64" s="108">
        <f>E64-F64</f>
        <v>0</v>
      </c>
      <c r="J64" s="331">
        <v>0</v>
      </c>
      <c r="K64" s="108">
        <f>G64+J64</f>
        <v>0</v>
      </c>
    </row>
    <row r="65" spans="1:11" s="4" customFormat="1" ht="13.5">
      <c r="A65" s="11" t="s">
        <v>264</v>
      </c>
      <c r="B65" s="71" t="s">
        <v>265</v>
      </c>
      <c r="C65" s="258">
        <v>163905.76</v>
      </c>
      <c r="D65" s="359">
        <f>19770.57+48680.67+1071.41+24981.19+98814.2+81965+713.71+62624.17+215.94+510.58+44821.43</f>
        <v>384168.87</v>
      </c>
      <c r="E65" s="108">
        <f>C65+D65</f>
        <v>548074.63</v>
      </c>
      <c r="F65" s="106">
        <f>299789.21+54186.83+19557+114262.5</f>
        <v>487795.54000000004</v>
      </c>
      <c r="G65" s="106">
        <f>299789.21+54186.83</f>
        <v>353976.04000000004</v>
      </c>
      <c r="H65" s="107">
        <f>F65-G65</f>
        <v>133819.5</v>
      </c>
      <c r="I65" s="108">
        <f>E65-F65</f>
        <v>60279.08999999997</v>
      </c>
      <c r="J65" s="331">
        <v>0</v>
      </c>
      <c r="K65" s="108">
        <f>G65+J65</f>
        <v>353976.04000000004</v>
      </c>
    </row>
    <row r="66" spans="1:11" s="4" customFormat="1" ht="13.5">
      <c r="A66" s="11" t="s">
        <v>266</v>
      </c>
      <c r="B66" s="71" t="s">
        <v>267</v>
      </c>
      <c r="C66" s="258">
        <v>0</v>
      </c>
      <c r="D66" s="49">
        <v>0</v>
      </c>
      <c r="E66" s="108">
        <f>C66+D66</f>
        <v>0</v>
      </c>
      <c r="F66" s="51">
        <v>0</v>
      </c>
      <c r="G66" s="185">
        <v>0</v>
      </c>
      <c r="H66" s="107">
        <f>F63-G63</f>
        <v>0</v>
      </c>
      <c r="I66" s="108">
        <f>E66-F66</f>
        <v>0</v>
      </c>
      <c r="J66" s="331">
        <v>0</v>
      </c>
      <c r="K66" s="108">
        <f>G66+J66</f>
        <v>0</v>
      </c>
    </row>
    <row r="67" spans="1:11" s="4" customFormat="1" ht="13.5">
      <c r="A67" s="11"/>
      <c r="B67" s="78" t="s">
        <v>268</v>
      </c>
      <c r="C67" s="110">
        <f>SUM(C61:C66)</f>
        <v>163905.76</v>
      </c>
      <c r="D67" s="351">
        <f aca="true" t="shared" si="14" ref="D67:K67">SUM(D61:D66)</f>
        <v>384168.87</v>
      </c>
      <c r="E67" s="110">
        <f t="shared" si="14"/>
        <v>548074.63</v>
      </c>
      <c r="F67" s="361">
        <f t="shared" si="14"/>
        <v>487795.54000000004</v>
      </c>
      <c r="G67" s="362">
        <f t="shared" si="14"/>
        <v>353976.04000000004</v>
      </c>
      <c r="H67" s="362">
        <f t="shared" si="14"/>
        <v>133819.5</v>
      </c>
      <c r="I67" s="110">
        <f t="shared" si="14"/>
        <v>60279.08999999997</v>
      </c>
      <c r="J67" s="370">
        <f t="shared" si="14"/>
        <v>0</v>
      </c>
      <c r="K67" s="110">
        <f t="shared" si="14"/>
        <v>353976.04000000004</v>
      </c>
    </row>
    <row r="68" spans="1:11" s="4" customFormat="1" ht="13.5">
      <c r="A68" s="11"/>
      <c r="B68" s="76" t="s">
        <v>168</v>
      </c>
      <c r="C68" s="110">
        <f>SUM(C60+C67)</f>
        <v>163905.76</v>
      </c>
      <c r="D68" s="351">
        <f aca="true" t="shared" si="15" ref="D68:K68">SUM(D60+D67)</f>
        <v>384168.87</v>
      </c>
      <c r="E68" s="110">
        <f t="shared" si="15"/>
        <v>548074.63</v>
      </c>
      <c r="F68" s="361">
        <f t="shared" si="15"/>
        <v>487795.54000000004</v>
      </c>
      <c r="G68" s="362">
        <f t="shared" si="15"/>
        <v>353976.04000000004</v>
      </c>
      <c r="H68" s="362">
        <f t="shared" si="15"/>
        <v>133819.5</v>
      </c>
      <c r="I68" s="110">
        <f t="shared" si="15"/>
        <v>60279.08999999997</v>
      </c>
      <c r="J68" s="370">
        <f t="shared" si="15"/>
        <v>0</v>
      </c>
      <c r="K68" s="110">
        <f t="shared" si="15"/>
        <v>353976.04000000004</v>
      </c>
    </row>
    <row r="69" spans="1:11" s="4" customFormat="1" ht="13.5">
      <c r="A69" s="18" t="s">
        <v>62</v>
      </c>
      <c r="B69" s="80" t="s">
        <v>198</v>
      </c>
      <c r="C69" s="125"/>
      <c r="D69" s="122"/>
      <c r="E69" s="125"/>
      <c r="F69" s="122"/>
      <c r="G69" s="124"/>
      <c r="H69" s="124"/>
      <c r="I69" s="125"/>
      <c r="J69" s="332"/>
      <c r="K69" s="125"/>
    </row>
    <row r="70" spans="1:11" ht="13.5">
      <c r="A70" s="18" t="s">
        <v>196</v>
      </c>
      <c r="B70" s="70" t="s">
        <v>199</v>
      </c>
      <c r="C70" s="125"/>
      <c r="D70" s="122"/>
      <c r="E70" s="125"/>
      <c r="F70" s="122"/>
      <c r="G70" s="124"/>
      <c r="H70" s="124"/>
      <c r="I70" s="125"/>
      <c r="J70" s="332"/>
      <c r="K70" s="125"/>
    </row>
    <row r="71" spans="1:11" ht="13.5">
      <c r="A71" s="22" t="s">
        <v>195</v>
      </c>
      <c r="B71" s="71" t="s">
        <v>200</v>
      </c>
      <c r="C71" s="108">
        <v>0</v>
      </c>
      <c r="D71" s="106">
        <v>0</v>
      </c>
      <c r="E71" s="108">
        <f>SUM(C71:D71)</f>
        <v>0</v>
      </c>
      <c r="F71" s="106">
        <v>0</v>
      </c>
      <c r="G71" s="107">
        <v>0</v>
      </c>
      <c r="H71" s="107">
        <f>F71-G71</f>
        <v>0</v>
      </c>
      <c r="I71" s="108">
        <f>E71-F71</f>
        <v>0</v>
      </c>
      <c r="J71" s="331">
        <v>0</v>
      </c>
      <c r="K71" s="108">
        <f>G71+J71</f>
        <v>0</v>
      </c>
    </row>
    <row r="72" spans="1:11" ht="13.5">
      <c r="A72" s="11"/>
      <c r="B72" s="78" t="s">
        <v>197</v>
      </c>
      <c r="C72" s="110">
        <f>SUM(C71)</f>
        <v>0</v>
      </c>
      <c r="D72" s="351">
        <f aca="true" t="shared" si="16" ref="D72:K72">SUM(D71)</f>
        <v>0</v>
      </c>
      <c r="E72" s="110">
        <f t="shared" si="16"/>
        <v>0</v>
      </c>
      <c r="F72" s="361">
        <f t="shared" si="16"/>
        <v>0</v>
      </c>
      <c r="G72" s="362">
        <f t="shared" si="16"/>
        <v>0</v>
      </c>
      <c r="H72" s="362">
        <f t="shared" si="16"/>
        <v>0</v>
      </c>
      <c r="I72" s="110">
        <f t="shared" si="16"/>
        <v>0</v>
      </c>
      <c r="J72" s="370">
        <f t="shared" si="16"/>
        <v>0</v>
      </c>
      <c r="K72" s="110">
        <f t="shared" si="16"/>
        <v>0</v>
      </c>
    </row>
    <row r="73" spans="1:11" s="40" customFormat="1" ht="12.75">
      <c r="A73" s="39" t="s">
        <v>193</v>
      </c>
      <c r="B73" s="85" t="s">
        <v>43</v>
      </c>
      <c r="C73" s="127"/>
      <c r="D73" s="111"/>
      <c r="E73" s="127"/>
      <c r="F73" s="111"/>
      <c r="G73" s="126"/>
      <c r="H73" s="126"/>
      <c r="I73" s="127"/>
      <c r="J73" s="328"/>
      <c r="K73" s="127"/>
    </row>
    <row r="74" spans="1:11" s="4" customFormat="1" ht="13.5">
      <c r="A74" s="18" t="s">
        <v>194</v>
      </c>
      <c r="B74" s="70" t="s">
        <v>169</v>
      </c>
      <c r="C74" s="129"/>
      <c r="D74" s="122"/>
      <c r="E74" s="129" t="s">
        <v>88</v>
      </c>
      <c r="F74" s="128"/>
      <c r="G74" s="150"/>
      <c r="H74" s="150"/>
      <c r="I74" s="129"/>
      <c r="J74" s="336"/>
      <c r="K74" s="129"/>
    </row>
    <row r="75" spans="1:11" ht="13.5">
      <c r="A75" s="22" t="s">
        <v>78</v>
      </c>
      <c r="B75" s="71" t="s">
        <v>1</v>
      </c>
      <c r="C75" s="108">
        <v>0</v>
      </c>
      <c r="D75" s="106">
        <v>0</v>
      </c>
      <c r="E75" s="108">
        <f>SUM(C75:D75)</f>
        <v>0</v>
      </c>
      <c r="F75" s="106">
        <v>0</v>
      </c>
      <c r="G75" s="107">
        <v>0</v>
      </c>
      <c r="H75" s="107">
        <f>F75-G75</f>
        <v>0</v>
      </c>
      <c r="I75" s="108">
        <f>E75-F75</f>
        <v>0</v>
      </c>
      <c r="J75" s="331">
        <v>0</v>
      </c>
      <c r="K75" s="108">
        <f>G75+J75</f>
        <v>0</v>
      </c>
    </row>
    <row r="76" spans="1:11" ht="13.5">
      <c r="A76" s="22" t="s">
        <v>79</v>
      </c>
      <c r="B76" s="71" t="s">
        <v>0</v>
      </c>
      <c r="C76" s="151">
        <v>10000</v>
      </c>
      <c r="D76" s="145">
        <v>18313.52</v>
      </c>
      <c r="E76" s="118">
        <f>SUM(C76:D76)</f>
        <v>28313.52</v>
      </c>
      <c r="F76" s="106">
        <f>24447.52+1620+1400+846</f>
        <v>28313.52</v>
      </c>
      <c r="G76" s="107">
        <v>24447.52</v>
      </c>
      <c r="H76" s="117">
        <f>F76-G76</f>
        <v>3866</v>
      </c>
      <c r="I76" s="108">
        <f>E76-F76</f>
        <v>0</v>
      </c>
      <c r="J76" s="330">
        <v>3379.42</v>
      </c>
      <c r="K76" s="118">
        <f>G76+J76</f>
        <v>27826.940000000002</v>
      </c>
    </row>
    <row r="77" spans="1:11" ht="14.25" customHeight="1">
      <c r="A77" s="22" t="s">
        <v>170</v>
      </c>
      <c r="B77" s="71" t="s">
        <v>44</v>
      </c>
      <c r="C77" s="151">
        <v>3000</v>
      </c>
      <c r="D77" s="106">
        <v>16157.28</v>
      </c>
      <c r="E77" s="118">
        <f>SUM(C77:D77)</f>
        <v>19157.28</v>
      </c>
      <c r="F77" s="106">
        <f>19157+0.28</f>
        <v>19157.28</v>
      </c>
      <c r="G77" s="107">
        <v>19157</v>
      </c>
      <c r="H77" s="107">
        <f>F77-G77</f>
        <v>0.27999999999883585</v>
      </c>
      <c r="I77" s="108">
        <f>E77-F77</f>
        <v>0</v>
      </c>
      <c r="J77" s="331">
        <v>1709</v>
      </c>
      <c r="K77" s="108">
        <f>G77+J77</f>
        <v>20866</v>
      </c>
    </row>
    <row r="78" spans="1:11" ht="13.5">
      <c r="A78" s="22" t="s">
        <v>173</v>
      </c>
      <c r="B78" s="71" t="s">
        <v>171</v>
      </c>
      <c r="C78" s="108">
        <v>100</v>
      </c>
      <c r="D78" s="52">
        <v>245.75</v>
      </c>
      <c r="E78" s="83">
        <f>SUM(C78:D78)</f>
        <v>345.75</v>
      </c>
      <c r="F78" s="52">
        <f>95.71+250.04</f>
        <v>345.75</v>
      </c>
      <c r="G78" s="130">
        <v>95.71</v>
      </c>
      <c r="H78" s="107">
        <f>F78-G78</f>
        <v>250.04000000000002</v>
      </c>
      <c r="I78" s="108">
        <f>E78-F78</f>
        <v>0</v>
      </c>
      <c r="J78" s="331">
        <v>62.93</v>
      </c>
      <c r="K78" s="108">
        <f>G78+J78</f>
        <v>158.64</v>
      </c>
    </row>
    <row r="79" spans="1:11" ht="13.5">
      <c r="A79" s="22" t="s">
        <v>174</v>
      </c>
      <c r="B79" s="71" t="s">
        <v>172</v>
      </c>
      <c r="C79" s="108">
        <v>0</v>
      </c>
      <c r="D79" s="106">
        <v>0</v>
      </c>
      <c r="E79" s="108">
        <f>SUM(C79:D79)</f>
        <v>0</v>
      </c>
      <c r="F79" s="106">
        <v>0</v>
      </c>
      <c r="G79" s="107">
        <v>0</v>
      </c>
      <c r="H79" s="107">
        <f>F79-G79</f>
        <v>0</v>
      </c>
      <c r="I79" s="108">
        <f>E79-F79</f>
        <v>0</v>
      </c>
      <c r="J79" s="331">
        <v>0</v>
      </c>
      <c r="K79" s="108">
        <f>G79+J79</f>
        <v>0</v>
      </c>
    </row>
    <row r="80" spans="1:11" ht="12.75" customHeight="1">
      <c r="A80" s="10"/>
      <c r="B80" s="86" t="s">
        <v>175</v>
      </c>
      <c r="C80" s="110">
        <f>SUM(C75:C79)</f>
        <v>13100</v>
      </c>
      <c r="D80" s="351">
        <f aca="true" t="shared" si="17" ref="D80:K80">SUM(D75:D79)</f>
        <v>34716.55</v>
      </c>
      <c r="E80" s="110">
        <f t="shared" si="17"/>
        <v>47816.55</v>
      </c>
      <c r="F80" s="361">
        <f t="shared" si="17"/>
        <v>47816.55</v>
      </c>
      <c r="G80" s="362">
        <f t="shared" si="17"/>
        <v>43700.23</v>
      </c>
      <c r="H80" s="362">
        <f t="shared" si="17"/>
        <v>4116.319999999999</v>
      </c>
      <c r="I80" s="110">
        <f t="shared" si="17"/>
        <v>0</v>
      </c>
      <c r="J80" s="370">
        <f t="shared" si="17"/>
        <v>5151.35</v>
      </c>
      <c r="K80" s="110">
        <f t="shared" si="17"/>
        <v>48851.58</v>
      </c>
    </row>
    <row r="81" spans="1:11" s="5" customFormat="1" ht="13.5">
      <c r="A81" s="9"/>
      <c r="B81" s="87" t="s">
        <v>120</v>
      </c>
      <c r="C81" s="110">
        <f>SUM(C80)</f>
        <v>13100</v>
      </c>
      <c r="D81" s="351">
        <f aca="true" t="shared" si="18" ref="D81:K81">SUM(D80)</f>
        <v>34716.55</v>
      </c>
      <c r="E81" s="110">
        <f t="shared" si="18"/>
        <v>47816.55</v>
      </c>
      <c r="F81" s="361">
        <f t="shared" si="18"/>
        <v>47816.55</v>
      </c>
      <c r="G81" s="362">
        <f t="shared" si="18"/>
        <v>43700.23</v>
      </c>
      <c r="H81" s="362">
        <f t="shared" si="18"/>
        <v>4116.319999999999</v>
      </c>
      <c r="I81" s="110">
        <f t="shared" si="18"/>
        <v>0</v>
      </c>
      <c r="J81" s="370">
        <f t="shared" si="18"/>
        <v>5151.35</v>
      </c>
      <c r="K81" s="110">
        <f t="shared" si="18"/>
        <v>48851.58</v>
      </c>
    </row>
    <row r="82" spans="1:11" s="31" customFormat="1" ht="18.75" customHeight="1" thickBot="1">
      <c r="A82" s="30"/>
      <c r="B82" s="82" t="s">
        <v>85</v>
      </c>
      <c r="C82" s="131">
        <f>C13+C19+C33+C37+C41+C44+C48+C52+C60+C67+C72+C80</f>
        <v>207097</v>
      </c>
      <c r="D82" s="360">
        <f aca="true" t="shared" si="19" ref="D82:K82">D13+D19+D33+D37+D41+D44+D48+D52+D60+D67+D72+D80</f>
        <v>914443.74</v>
      </c>
      <c r="E82" s="131">
        <f t="shared" si="19"/>
        <v>1121540.74</v>
      </c>
      <c r="F82" s="368">
        <f t="shared" si="19"/>
        <v>956536.7600000001</v>
      </c>
      <c r="G82" s="369">
        <f t="shared" si="19"/>
        <v>808995.66</v>
      </c>
      <c r="H82" s="369">
        <f t="shared" si="19"/>
        <v>147541.1</v>
      </c>
      <c r="I82" s="131">
        <f>I13+I19+I33+I37+I41+I44+I48+I52+I60+I67+I72+I80</f>
        <v>165003.97999999992</v>
      </c>
      <c r="J82" s="374">
        <f t="shared" si="19"/>
        <v>50590.079999999994</v>
      </c>
      <c r="K82" s="131">
        <f t="shared" si="19"/>
        <v>859585.7400000001</v>
      </c>
    </row>
    <row r="83" spans="1:7" ht="13.5">
      <c r="A83" s="2"/>
      <c r="C83" s="1"/>
      <c r="D83" s="1"/>
      <c r="E83" s="1"/>
      <c r="F83" s="38"/>
      <c r="G83" s="132"/>
    </row>
    <row r="84" spans="1:11" s="4" customFormat="1" ht="13.5">
      <c r="A84" s="133"/>
      <c r="F84" s="54">
        <v>0</v>
      </c>
      <c r="G84" s="54"/>
      <c r="I84" s="225"/>
      <c r="K84" s="507"/>
    </row>
    <row r="85" spans="1:6" s="4" customFormat="1" ht="13.5">
      <c r="A85" s="133"/>
      <c r="C85" s="54"/>
      <c r="D85" s="54"/>
      <c r="E85" s="54"/>
      <c r="F85" s="54"/>
    </row>
    <row r="86" spans="1:11" s="4" customFormat="1" ht="13.5">
      <c r="A86" s="133"/>
      <c r="C86" s="54"/>
      <c r="D86" s="54"/>
      <c r="E86" s="54"/>
      <c r="F86" s="54"/>
      <c r="G86" s="134"/>
      <c r="K86" s="225"/>
    </row>
    <row r="87" spans="3:7" s="4" customFormat="1" ht="13.5">
      <c r="C87" s="54"/>
      <c r="D87" s="54"/>
      <c r="E87" s="54"/>
      <c r="F87" s="54"/>
      <c r="G87" s="54"/>
    </row>
    <row r="88" spans="3:11" s="4" customFormat="1" ht="13.5">
      <c r="C88" s="54"/>
      <c r="D88" s="54"/>
      <c r="E88" s="54"/>
      <c r="F88" s="54"/>
      <c r="K88" s="54"/>
    </row>
    <row r="89" s="4" customFormat="1" ht="13.5">
      <c r="K89" s="54"/>
    </row>
    <row r="90" spans="3:11" s="4" customFormat="1" ht="13.5">
      <c r="C90" s="54"/>
      <c r="D90" s="54"/>
      <c r="E90" s="54"/>
      <c r="F90" s="54"/>
      <c r="K90" s="54"/>
    </row>
    <row r="91" spans="3:6" s="4" customFormat="1" ht="13.5">
      <c r="C91" s="54"/>
      <c r="D91" s="54"/>
      <c r="E91" s="54"/>
      <c r="F91" s="54"/>
    </row>
    <row r="92" spans="3:8" s="4" customFormat="1" ht="13.5">
      <c r="C92" s="54"/>
      <c r="D92" s="54"/>
      <c r="E92" s="54"/>
      <c r="F92" s="54"/>
      <c r="H92" s="225"/>
    </row>
    <row r="93" spans="3:8" s="4" customFormat="1" ht="13.5">
      <c r="C93" s="54"/>
      <c r="D93" s="54"/>
      <c r="E93" s="54"/>
      <c r="F93" s="54"/>
      <c r="H93" s="225"/>
    </row>
    <row r="94" spans="3:8" s="4" customFormat="1" ht="13.5">
      <c r="C94" s="54"/>
      <c r="D94" s="54"/>
      <c r="E94" s="54"/>
      <c r="F94" s="54"/>
      <c r="H94" s="225"/>
    </row>
    <row r="95" spans="3:6" s="4" customFormat="1" ht="13.5">
      <c r="C95" s="54"/>
      <c r="D95" s="54"/>
      <c r="E95" s="54"/>
      <c r="F95" s="54"/>
    </row>
    <row r="96" spans="3:6" s="4" customFormat="1" ht="13.5">
      <c r="C96" s="54"/>
      <c r="D96" s="54"/>
      <c r="E96" s="54"/>
      <c r="F96" s="54"/>
    </row>
    <row r="97" spans="3:6" s="4" customFormat="1" ht="13.5">
      <c r="C97" s="54"/>
      <c r="D97" s="54"/>
      <c r="E97" s="54"/>
      <c r="F97" s="54"/>
    </row>
    <row r="98" spans="3:6" s="4" customFormat="1" ht="13.5">
      <c r="C98" s="54"/>
      <c r="D98" s="54"/>
      <c r="E98" s="54"/>
      <c r="F98" s="54"/>
    </row>
    <row r="99" spans="3:6" s="4" customFormat="1" ht="13.5">
      <c r="C99" s="54"/>
      <c r="D99" s="54"/>
      <c r="E99" s="54"/>
      <c r="F99" s="54"/>
    </row>
    <row r="100" spans="3:6" s="4" customFormat="1" ht="13.5">
      <c r="C100" s="54"/>
      <c r="D100" s="54"/>
      <c r="E100" s="54"/>
      <c r="F100" s="54"/>
    </row>
    <row r="101" spans="3:6" s="4" customFormat="1" ht="13.5">
      <c r="C101" s="54"/>
      <c r="D101" s="54"/>
      <c r="E101" s="54"/>
      <c r="F101" s="54"/>
    </row>
    <row r="102" spans="3:6" s="4" customFormat="1" ht="13.5">
      <c r="C102" s="54"/>
      <c r="D102" s="54"/>
      <c r="E102" s="54"/>
      <c r="F102" s="54"/>
    </row>
    <row r="103" spans="3:6" s="4" customFormat="1" ht="13.5">
      <c r="C103" s="54"/>
      <c r="D103" s="54"/>
      <c r="E103" s="54"/>
      <c r="F103" s="54"/>
    </row>
    <row r="104" spans="3:6" s="4" customFormat="1" ht="13.5">
      <c r="C104" s="54"/>
      <c r="D104" s="54"/>
      <c r="E104" s="54"/>
      <c r="F104" s="54"/>
    </row>
    <row r="105" spans="3:6" s="4" customFormat="1" ht="13.5">
      <c r="C105" s="54"/>
      <c r="D105" s="54"/>
      <c r="E105" s="54"/>
      <c r="F105" s="54"/>
    </row>
    <row r="106" spans="3:6" s="4" customFormat="1" ht="13.5">
      <c r="C106" s="54"/>
      <c r="D106" s="54"/>
      <c r="E106" s="54"/>
      <c r="F106" s="54"/>
    </row>
    <row r="107" spans="3:6" s="4" customFormat="1" ht="13.5">
      <c r="C107" s="54"/>
      <c r="D107" s="54"/>
      <c r="E107" s="54"/>
      <c r="F107" s="54"/>
    </row>
    <row r="108" spans="3:6" s="4" customFormat="1" ht="13.5">
      <c r="C108" s="54"/>
      <c r="D108" s="54"/>
      <c r="E108" s="54"/>
      <c r="F108" s="54"/>
    </row>
    <row r="109" spans="3:6" s="4" customFormat="1" ht="13.5">
      <c r="C109" s="54"/>
      <c r="D109" s="54"/>
      <c r="E109" s="54"/>
      <c r="F109" s="54"/>
    </row>
    <row r="110" spans="3:6" s="4" customFormat="1" ht="13.5">
      <c r="C110" s="54"/>
      <c r="D110" s="54"/>
      <c r="E110" s="54"/>
      <c r="F110" s="54"/>
    </row>
    <row r="111" spans="3:6" s="4" customFormat="1" ht="13.5">
      <c r="C111" s="54"/>
      <c r="D111" s="54"/>
      <c r="E111" s="54"/>
      <c r="F111" s="54"/>
    </row>
    <row r="112" spans="3:6" s="4" customFormat="1" ht="13.5">
      <c r="C112" s="54"/>
      <c r="D112" s="54"/>
      <c r="E112" s="54"/>
      <c r="F112" s="54"/>
    </row>
    <row r="113" spans="3:6" s="4" customFormat="1" ht="13.5">
      <c r="C113" s="54"/>
      <c r="D113" s="54"/>
      <c r="E113" s="54"/>
      <c r="F113" s="54"/>
    </row>
    <row r="114" spans="3:6" s="4" customFormat="1" ht="13.5">
      <c r="C114" s="54"/>
      <c r="D114" s="54"/>
      <c r="E114" s="54"/>
      <c r="F114" s="54"/>
    </row>
    <row r="115" spans="3:6" s="4" customFormat="1" ht="13.5">
      <c r="C115" s="54"/>
      <c r="D115" s="54"/>
      <c r="E115" s="54"/>
      <c r="F115" s="54"/>
    </row>
    <row r="116" spans="3:6" s="4" customFormat="1" ht="13.5">
      <c r="C116" s="54"/>
      <c r="D116" s="54"/>
      <c r="E116" s="54"/>
      <c r="F116" s="54"/>
    </row>
    <row r="117" spans="3:6" s="4" customFormat="1" ht="13.5">
      <c r="C117" s="54"/>
      <c r="D117" s="54"/>
      <c r="E117" s="54"/>
      <c r="F117" s="54"/>
    </row>
    <row r="118" spans="3:6" s="4" customFormat="1" ht="13.5">
      <c r="C118" s="54"/>
      <c r="D118" s="54"/>
      <c r="E118" s="54"/>
      <c r="F118" s="54"/>
    </row>
    <row r="119" spans="3:6" s="4" customFormat="1" ht="13.5">
      <c r="C119" s="54"/>
      <c r="D119" s="54"/>
      <c r="E119" s="54"/>
      <c r="F119" s="54"/>
    </row>
    <row r="120" spans="3:6" s="4" customFormat="1" ht="13.5">
      <c r="C120" s="54"/>
      <c r="D120" s="54"/>
      <c r="E120" s="54"/>
      <c r="F120" s="54"/>
    </row>
    <row r="121" spans="3:6" s="4" customFormat="1" ht="13.5">
      <c r="C121" s="54"/>
      <c r="D121" s="54"/>
      <c r="E121" s="54"/>
      <c r="F121" s="54"/>
    </row>
    <row r="122" spans="3:6" s="4" customFormat="1" ht="13.5">
      <c r="C122" s="54"/>
      <c r="D122" s="54"/>
      <c r="E122" s="54"/>
      <c r="F122" s="54"/>
    </row>
    <row r="123" spans="3:6" s="4" customFormat="1" ht="13.5">
      <c r="C123" s="54"/>
      <c r="D123" s="54"/>
      <c r="E123" s="54"/>
      <c r="F123" s="54"/>
    </row>
    <row r="124" spans="3:6" s="4" customFormat="1" ht="13.5">
      <c r="C124" s="54"/>
      <c r="D124" s="54"/>
      <c r="E124" s="54"/>
      <c r="F124" s="54"/>
    </row>
    <row r="125" spans="3:6" s="4" customFormat="1" ht="13.5">
      <c r="C125" s="54"/>
      <c r="D125" s="54"/>
      <c r="E125" s="54"/>
      <c r="F125" s="54"/>
    </row>
    <row r="126" spans="3:6" s="4" customFormat="1" ht="13.5">
      <c r="C126" s="54"/>
      <c r="D126" s="54"/>
      <c r="E126" s="54"/>
      <c r="F126" s="54"/>
    </row>
    <row r="127" spans="3:6" s="4" customFormat="1" ht="13.5">
      <c r="C127" s="54"/>
      <c r="D127" s="54"/>
      <c r="E127" s="54"/>
      <c r="F127" s="54"/>
    </row>
    <row r="128" spans="3:6" s="4" customFormat="1" ht="13.5">
      <c r="C128" s="54"/>
      <c r="D128" s="54"/>
      <c r="E128" s="54"/>
      <c r="F128" s="54"/>
    </row>
    <row r="129" spans="3:6" s="4" customFormat="1" ht="13.5">
      <c r="C129" s="54"/>
      <c r="D129" s="54"/>
      <c r="E129" s="54"/>
      <c r="F129" s="54"/>
    </row>
    <row r="130" spans="3:6" s="4" customFormat="1" ht="13.5">
      <c r="C130" s="54"/>
      <c r="D130" s="54"/>
      <c r="E130" s="54"/>
      <c r="F130" s="54"/>
    </row>
    <row r="131" spans="3:6" s="4" customFormat="1" ht="13.5">
      <c r="C131" s="54"/>
      <c r="D131" s="54"/>
      <c r="E131" s="54"/>
      <c r="F131" s="54"/>
    </row>
    <row r="132" spans="3:6" s="4" customFormat="1" ht="13.5">
      <c r="C132" s="54"/>
      <c r="D132" s="54"/>
      <c r="E132" s="54"/>
      <c r="F132" s="54"/>
    </row>
    <row r="133" spans="3:6" s="4" customFormat="1" ht="13.5">
      <c r="C133" s="54"/>
      <c r="D133" s="54"/>
      <c r="E133" s="54"/>
      <c r="F133" s="54"/>
    </row>
    <row r="134" spans="3:6" s="4" customFormat="1" ht="13.5">
      <c r="C134" s="54"/>
      <c r="D134" s="54"/>
      <c r="E134" s="54"/>
      <c r="F134" s="54"/>
    </row>
    <row r="135" spans="3:6" s="4" customFormat="1" ht="13.5">
      <c r="C135" s="54"/>
      <c r="D135" s="54"/>
      <c r="E135" s="54"/>
      <c r="F135" s="54"/>
    </row>
    <row r="136" spans="3:6" s="4" customFormat="1" ht="13.5">
      <c r="C136" s="54"/>
      <c r="D136" s="54"/>
      <c r="E136" s="54"/>
      <c r="F136" s="54"/>
    </row>
    <row r="137" spans="3:6" s="4" customFormat="1" ht="13.5">
      <c r="C137" s="54"/>
      <c r="D137" s="54"/>
      <c r="E137" s="54"/>
      <c r="F137" s="54"/>
    </row>
    <row r="138" spans="3:6" s="4" customFormat="1" ht="13.5">
      <c r="C138" s="54"/>
      <c r="D138" s="54"/>
      <c r="E138" s="54"/>
      <c r="F138" s="54"/>
    </row>
    <row r="139" spans="3:6" s="4" customFormat="1" ht="13.5">
      <c r="C139" s="54"/>
      <c r="D139" s="54"/>
      <c r="E139" s="54"/>
      <c r="F139" s="54"/>
    </row>
    <row r="140" spans="3:6" s="4" customFormat="1" ht="13.5">
      <c r="C140" s="54"/>
      <c r="D140" s="54"/>
      <c r="E140" s="54"/>
      <c r="F140" s="54"/>
    </row>
    <row r="141" spans="3:6" s="4" customFormat="1" ht="13.5">
      <c r="C141" s="54"/>
      <c r="D141" s="54"/>
      <c r="E141" s="54"/>
      <c r="F141" s="54"/>
    </row>
    <row r="142" spans="3:6" s="4" customFormat="1" ht="13.5">
      <c r="C142" s="54"/>
      <c r="D142" s="54"/>
      <c r="E142" s="54"/>
      <c r="F142" s="54"/>
    </row>
    <row r="143" spans="3:6" s="4" customFormat="1" ht="13.5">
      <c r="C143" s="54"/>
      <c r="D143" s="54"/>
      <c r="E143" s="54"/>
      <c r="F143" s="54"/>
    </row>
    <row r="144" spans="3:6" s="4" customFormat="1" ht="13.5">
      <c r="C144" s="54"/>
      <c r="D144" s="54"/>
      <c r="E144" s="54"/>
      <c r="F144" s="54"/>
    </row>
    <row r="145" spans="3:6" s="4" customFormat="1" ht="13.5">
      <c r="C145" s="54"/>
      <c r="D145" s="54"/>
      <c r="E145" s="54"/>
      <c r="F145" s="54"/>
    </row>
    <row r="146" spans="3:6" s="4" customFormat="1" ht="13.5">
      <c r="C146" s="54"/>
      <c r="D146" s="54"/>
      <c r="E146" s="54"/>
      <c r="F146" s="54"/>
    </row>
    <row r="147" spans="3:6" s="4" customFormat="1" ht="13.5">
      <c r="C147" s="54"/>
      <c r="D147" s="54"/>
      <c r="E147" s="54"/>
      <c r="F147" s="54"/>
    </row>
    <row r="148" spans="3:6" s="4" customFormat="1" ht="13.5">
      <c r="C148" s="54"/>
      <c r="D148" s="54"/>
      <c r="E148" s="54"/>
      <c r="F148" s="54"/>
    </row>
    <row r="149" spans="3:6" s="4" customFormat="1" ht="13.5">
      <c r="C149" s="54"/>
      <c r="D149" s="54"/>
      <c r="E149" s="54"/>
      <c r="F149" s="54"/>
    </row>
    <row r="150" spans="3:6" s="4" customFormat="1" ht="13.5">
      <c r="C150" s="54"/>
      <c r="D150" s="54"/>
      <c r="E150" s="54"/>
      <c r="F150" s="54"/>
    </row>
    <row r="151" spans="3:6" s="4" customFormat="1" ht="13.5">
      <c r="C151" s="54"/>
      <c r="D151" s="54"/>
      <c r="E151" s="54"/>
      <c r="F151" s="54"/>
    </row>
    <row r="152" spans="3:6" s="4" customFormat="1" ht="13.5">
      <c r="C152" s="54"/>
      <c r="D152" s="54"/>
      <c r="E152" s="54"/>
      <c r="F152" s="54"/>
    </row>
    <row r="153" spans="3:6" s="4" customFormat="1" ht="13.5">
      <c r="C153" s="54"/>
      <c r="D153" s="54"/>
      <c r="E153" s="54"/>
      <c r="F153" s="54"/>
    </row>
    <row r="154" spans="3:6" s="4" customFormat="1" ht="13.5">
      <c r="C154" s="54"/>
      <c r="D154" s="54"/>
      <c r="E154" s="54"/>
      <c r="F154" s="54"/>
    </row>
    <row r="155" spans="3:6" s="4" customFormat="1" ht="13.5">
      <c r="C155" s="54"/>
      <c r="D155" s="54"/>
      <c r="E155" s="54"/>
      <c r="F155" s="54"/>
    </row>
    <row r="156" spans="3:6" s="4" customFormat="1" ht="13.5">
      <c r="C156" s="54"/>
      <c r="D156" s="54"/>
      <c r="E156" s="54"/>
      <c r="F156" s="54"/>
    </row>
    <row r="157" spans="3:6" s="4" customFormat="1" ht="13.5">
      <c r="C157" s="54"/>
      <c r="D157" s="54"/>
      <c r="E157" s="54"/>
      <c r="F157" s="54"/>
    </row>
    <row r="158" spans="3:6" s="4" customFormat="1" ht="13.5">
      <c r="C158" s="54"/>
      <c r="D158" s="54"/>
      <c r="E158" s="54"/>
      <c r="F158" s="54"/>
    </row>
    <row r="159" spans="3:6" s="4" customFormat="1" ht="13.5">
      <c r="C159" s="54"/>
      <c r="D159" s="54"/>
      <c r="E159" s="54"/>
      <c r="F159" s="54"/>
    </row>
    <row r="160" spans="3:6" s="4" customFormat="1" ht="13.5">
      <c r="C160" s="54"/>
      <c r="D160" s="54"/>
      <c r="E160" s="54"/>
      <c r="F160" s="54"/>
    </row>
    <row r="161" spans="3:6" s="4" customFormat="1" ht="13.5">
      <c r="C161" s="54"/>
      <c r="D161" s="54"/>
      <c r="E161" s="54"/>
      <c r="F161" s="54"/>
    </row>
    <row r="162" spans="3:6" s="4" customFormat="1" ht="13.5">
      <c r="C162" s="54"/>
      <c r="D162" s="54"/>
      <c r="E162" s="54"/>
      <c r="F162" s="54"/>
    </row>
    <row r="163" spans="3:6" s="4" customFormat="1" ht="13.5">
      <c r="C163" s="54"/>
      <c r="D163" s="54"/>
      <c r="E163" s="54"/>
      <c r="F163" s="54"/>
    </row>
    <row r="164" spans="3:6" s="4" customFormat="1" ht="13.5">
      <c r="C164" s="54"/>
      <c r="D164" s="54"/>
      <c r="E164" s="54"/>
      <c r="F164" s="54"/>
    </row>
    <row r="165" spans="3:6" s="4" customFormat="1" ht="13.5">
      <c r="C165" s="54"/>
      <c r="D165" s="54"/>
      <c r="E165" s="54"/>
      <c r="F165" s="54"/>
    </row>
    <row r="166" spans="3:6" s="4" customFormat="1" ht="13.5">
      <c r="C166" s="54"/>
      <c r="D166" s="54"/>
      <c r="E166" s="54"/>
      <c r="F166" s="54"/>
    </row>
    <row r="167" spans="3:6" s="4" customFormat="1" ht="13.5">
      <c r="C167" s="54"/>
      <c r="D167" s="54"/>
      <c r="E167" s="54"/>
      <c r="F167" s="54"/>
    </row>
    <row r="168" spans="3:6" s="4" customFormat="1" ht="13.5">
      <c r="C168" s="54"/>
      <c r="D168" s="54"/>
      <c r="E168" s="54"/>
      <c r="F168" s="54"/>
    </row>
    <row r="169" spans="3:6" s="4" customFormat="1" ht="13.5">
      <c r="C169" s="54"/>
      <c r="D169" s="54"/>
      <c r="E169" s="54"/>
      <c r="F169" s="54"/>
    </row>
    <row r="170" spans="3:6" s="4" customFormat="1" ht="13.5">
      <c r="C170" s="54"/>
      <c r="D170" s="54"/>
      <c r="E170" s="54"/>
      <c r="F170" s="54"/>
    </row>
    <row r="171" spans="3:6" s="4" customFormat="1" ht="13.5">
      <c r="C171" s="54"/>
      <c r="D171" s="54"/>
      <c r="E171" s="54"/>
      <c r="F171" s="54"/>
    </row>
    <row r="172" spans="3:6" s="4" customFormat="1" ht="13.5">
      <c r="C172" s="54"/>
      <c r="D172" s="54"/>
      <c r="E172" s="54"/>
      <c r="F172" s="54"/>
    </row>
    <row r="173" spans="3:6" s="4" customFormat="1" ht="13.5">
      <c r="C173" s="54"/>
      <c r="D173" s="54"/>
      <c r="E173" s="54"/>
      <c r="F173" s="54"/>
    </row>
    <row r="174" spans="3:6" s="4" customFormat="1" ht="13.5">
      <c r="C174" s="54"/>
      <c r="D174" s="54"/>
      <c r="E174" s="54"/>
      <c r="F174" s="54"/>
    </row>
    <row r="175" spans="3:6" s="4" customFormat="1" ht="13.5">
      <c r="C175" s="54"/>
      <c r="D175" s="54"/>
      <c r="E175" s="54"/>
      <c r="F175" s="54"/>
    </row>
    <row r="176" spans="3:6" s="4" customFormat="1" ht="13.5">
      <c r="C176" s="54"/>
      <c r="D176" s="54"/>
      <c r="E176" s="54"/>
      <c r="F176" s="54"/>
    </row>
    <row r="177" spans="3:6" s="4" customFormat="1" ht="13.5">
      <c r="C177" s="54"/>
      <c r="D177" s="54"/>
      <c r="E177" s="54"/>
      <c r="F177" s="54"/>
    </row>
    <row r="178" spans="3:6" s="4" customFormat="1" ht="13.5">
      <c r="C178" s="54"/>
      <c r="D178" s="54"/>
      <c r="E178" s="54"/>
      <c r="F178" s="54"/>
    </row>
    <row r="179" spans="3:6" s="4" customFormat="1" ht="13.5">
      <c r="C179" s="54"/>
      <c r="D179" s="54"/>
      <c r="E179" s="54"/>
      <c r="F179" s="54"/>
    </row>
    <row r="180" spans="3:6" s="4" customFormat="1" ht="13.5">
      <c r="C180" s="54"/>
      <c r="D180" s="54"/>
      <c r="E180" s="54"/>
      <c r="F180" s="54"/>
    </row>
    <row r="181" spans="3:6" s="4" customFormat="1" ht="13.5">
      <c r="C181" s="54"/>
      <c r="D181" s="54"/>
      <c r="E181" s="54"/>
      <c r="F181" s="54"/>
    </row>
    <row r="182" spans="3:6" s="4" customFormat="1" ht="13.5">
      <c r="C182" s="54"/>
      <c r="D182" s="54"/>
      <c r="E182" s="54"/>
      <c r="F182" s="54"/>
    </row>
    <row r="183" spans="3:6" s="4" customFormat="1" ht="13.5">
      <c r="C183" s="54"/>
      <c r="D183" s="54"/>
      <c r="E183" s="54"/>
      <c r="F183" s="54"/>
    </row>
    <row r="184" spans="3:6" s="4" customFormat="1" ht="13.5">
      <c r="C184" s="54"/>
      <c r="D184" s="54"/>
      <c r="E184" s="54"/>
      <c r="F184" s="54"/>
    </row>
    <row r="185" spans="3:6" s="4" customFormat="1" ht="13.5">
      <c r="C185" s="54"/>
      <c r="D185" s="54"/>
      <c r="E185" s="54"/>
      <c r="F185" s="54"/>
    </row>
    <row r="186" spans="3:6" s="4" customFormat="1" ht="13.5">
      <c r="C186" s="54"/>
      <c r="D186" s="54"/>
      <c r="E186" s="54"/>
      <c r="F186" s="54"/>
    </row>
    <row r="187" spans="3:6" s="4" customFormat="1" ht="13.5">
      <c r="C187" s="54"/>
      <c r="D187" s="54"/>
      <c r="E187" s="54"/>
      <c r="F187" s="54"/>
    </row>
    <row r="188" spans="3:6" s="4" customFormat="1" ht="13.5">
      <c r="C188" s="54"/>
      <c r="D188" s="54"/>
      <c r="E188" s="54"/>
      <c r="F188" s="54"/>
    </row>
    <row r="189" spans="3:6" s="4" customFormat="1" ht="13.5">
      <c r="C189" s="54"/>
      <c r="D189" s="54"/>
      <c r="E189" s="54"/>
      <c r="F189" s="54"/>
    </row>
    <row r="190" spans="3:6" s="4" customFormat="1" ht="13.5">
      <c r="C190" s="54"/>
      <c r="D190" s="54"/>
      <c r="E190" s="54"/>
      <c r="F190" s="54"/>
    </row>
    <row r="191" spans="3:6" s="4" customFormat="1" ht="13.5">
      <c r="C191" s="54"/>
      <c r="D191" s="54"/>
      <c r="E191" s="54"/>
      <c r="F191" s="54"/>
    </row>
    <row r="192" spans="3:6" s="4" customFormat="1" ht="13.5">
      <c r="C192" s="54"/>
      <c r="D192" s="54"/>
      <c r="E192" s="54"/>
      <c r="F192" s="54"/>
    </row>
    <row r="193" spans="3:6" s="4" customFormat="1" ht="13.5">
      <c r="C193" s="54"/>
      <c r="D193" s="54"/>
      <c r="E193" s="54"/>
      <c r="F193" s="54"/>
    </row>
    <row r="194" spans="3:6" s="4" customFormat="1" ht="13.5">
      <c r="C194" s="54"/>
      <c r="D194" s="54"/>
      <c r="E194" s="54"/>
      <c r="F194" s="54"/>
    </row>
    <row r="195" spans="3:6" s="4" customFormat="1" ht="13.5">
      <c r="C195" s="54"/>
      <c r="D195" s="54"/>
      <c r="E195" s="54"/>
      <c r="F195" s="54"/>
    </row>
    <row r="196" spans="3:6" s="4" customFormat="1" ht="13.5">
      <c r="C196" s="54"/>
      <c r="D196" s="54"/>
      <c r="E196" s="54"/>
      <c r="F196" s="54"/>
    </row>
    <row r="197" spans="3:6" s="4" customFormat="1" ht="13.5">
      <c r="C197" s="54"/>
      <c r="D197" s="54"/>
      <c r="E197" s="54"/>
      <c r="F197" s="54"/>
    </row>
    <row r="198" spans="3:6" s="4" customFormat="1" ht="13.5">
      <c r="C198" s="54"/>
      <c r="D198" s="54"/>
      <c r="E198" s="54"/>
      <c r="F198" s="54"/>
    </row>
    <row r="199" spans="3:6" s="4" customFormat="1" ht="13.5">
      <c r="C199" s="54"/>
      <c r="D199" s="54"/>
      <c r="E199" s="54"/>
      <c r="F199" s="54"/>
    </row>
    <row r="200" spans="3:6" s="4" customFormat="1" ht="13.5">
      <c r="C200" s="54"/>
      <c r="D200" s="54"/>
      <c r="E200" s="54"/>
      <c r="F200" s="54"/>
    </row>
    <row r="201" spans="3:6" s="4" customFormat="1" ht="13.5">
      <c r="C201" s="54"/>
      <c r="D201" s="54"/>
      <c r="E201" s="54"/>
      <c r="F201" s="54"/>
    </row>
    <row r="202" spans="3:6" s="4" customFormat="1" ht="13.5">
      <c r="C202" s="54"/>
      <c r="D202" s="54"/>
      <c r="E202" s="54"/>
      <c r="F202" s="54"/>
    </row>
    <row r="203" spans="3:6" s="4" customFormat="1" ht="13.5">
      <c r="C203" s="54"/>
      <c r="D203" s="54"/>
      <c r="E203" s="54"/>
      <c r="F203" s="54"/>
    </row>
    <row r="204" spans="3:6" s="4" customFormat="1" ht="13.5">
      <c r="C204" s="54"/>
      <c r="D204" s="54"/>
      <c r="E204" s="54"/>
      <c r="F204" s="54"/>
    </row>
    <row r="205" spans="3:6" s="4" customFormat="1" ht="13.5">
      <c r="C205" s="54"/>
      <c r="D205" s="54"/>
      <c r="E205" s="54"/>
      <c r="F205" s="54"/>
    </row>
    <row r="206" spans="3:6" s="4" customFormat="1" ht="13.5">
      <c r="C206" s="54"/>
      <c r="D206" s="54"/>
      <c r="E206" s="54"/>
      <c r="F206" s="54"/>
    </row>
    <row r="207" spans="3:6" s="4" customFormat="1" ht="13.5">
      <c r="C207" s="54"/>
      <c r="D207" s="54"/>
      <c r="E207" s="54"/>
      <c r="F207" s="54"/>
    </row>
    <row r="208" spans="3:6" s="4" customFormat="1" ht="13.5">
      <c r="C208" s="54"/>
      <c r="D208" s="54"/>
      <c r="E208" s="54"/>
      <c r="F208" s="54"/>
    </row>
    <row r="209" spans="3:6" s="4" customFormat="1" ht="13.5">
      <c r="C209" s="54"/>
      <c r="D209" s="54"/>
      <c r="E209" s="54"/>
      <c r="F209" s="54"/>
    </row>
    <row r="210" spans="3:6" s="4" customFormat="1" ht="13.5">
      <c r="C210" s="54"/>
      <c r="D210" s="54"/>
      <c r="E210" s="54"/>
      <c r="F210" s="54"/>
    </row>
    <row r="211" spans="3:6" s="4" customFormat="1" ht="13.5">
      <c r="C211" s="54"/>
      <c r="D211" s="54"/>
      <c r="E211" s="54"/>
      <c r="F211" s="54"/>
    </row>
    <row r="212" spans="3:6" s="4" customFormat="1" ht="13.5">
      <c r="C212" s="54"/>
      <c r="D212" s="54"/>
      <c r="E212" s="54"/>
      <c r="F212" s="54"/>
    </row>
    <row r="213" spans="3:6" s="4" customFormat="1" ht="13.5">
      <c r="C213" s="54"/>
      <c r="D213" s="54"/>
      <c r="E213" s="54"/>
      <c r="F213" s="54"/>
    </row>
    <row r="214" spans="3:6" s="4" customFormat="1" ht="13.5">
      <c r="C214" s="54"/>
      <c r="D214" s="54"/>
      <c r="E214" s="54"/>
      <c r="F214" s="54"/>
    </row>
    <row r="215" spans="3:6" s="4" customFormat="1" ht="13.5">
      <c r="C215" s="54"/>
      <c r="D215" s="54"/>
      <c r="E215" s="54"/>
      <c r="F215" s="54"/>
    </row>
    <row r="216" spans="3:6" s="4" customFormat="1" ht="13.5">
      <c r="C216" s="54"/>
      <c r="D216" s="54"/>
      <c r="E216" s="54"/>
      <c r="F216" s="54"/>
    </row>
    <row r="217" spans="3:6" s="4" customFormat="1" ht="13.5">
      <c r="C217" s="54"/>
      <c r="D217" s="54"/>
      <c r="E217" s="54"/>
      <c r="F217" s="54"/>
    </row>
    <row r="218" spans="3:6" s="4" customFormat="1" ht="13.5">
      <c r="C218" s="54"/>
      <c r="D218" s="54"/>
      <c r="E218" s="54"/>
      <c r="F218" s="54"/>
    </row>
    <row r="219" spans="3:6" s="4" customFormat="1" ht="13.5">
      <c r="C219" s="54"/>
      <c r="D219" s="54"/>
      <c r="E219" s="54"/>
      <c r="F219" s="54"/>
    </row>
    <row r="220" spans="3:6" s="4" customFormat="1" ht="13.5">
      <c r="C220" s="54"/>
      <c r="D220" s="54"/>
      <c r="E220" s="54"/>
      <c r="F220" s="54"/>
    </row>
    <row r="221" spans="3:6" s="4" customFormat="1" ht="13.5">
      <c r="C221" s="54"/>
      <c r="D221" s="54"/>
      <c r="E221" s="54"/>
      <c r="F221" s="54"/>
    </row>
    <row r="222" spans="3:6" s="4" customFormat="1" ht="13.5">
      <c r="C222" s="54"/>
      <c r="D222" s="54"/>
      <c r="E222" s="54"/>
      <c r="F222" s="54"/>
    </row>
    <row r="223" spans="3:6" s="4" customFormat="1" ht="13.5">
      <c r="C223" s="54"/>
      <c r="D223" s="54"/>
      <c r="E223" s="54"/>
      <c r="F223" s="54"/>
    </row>
    <row r="224" spans="3:6" s="4" customFormat="1" ht="13.5">
      <c r="C224" s="54"/>
      <c r="D224" s="54"/>
      <c r="E224" s="54"/>
      <c r="F224" s="54"/>
    </row>
    <row r="225" spans="3:6" s="4" customFormat="1" ht="13.5">
      <c r="C225" s="54"/>
      <c r="D225" s="54"/>
      <c r="E225" s="54"/>
      <c r="F225" s="54"/>
    </row>
    <row r="226" spans="3:6" s="4" customFormat="1" ht="13.5">
      <c r="C226" s="54"/>
      <c r="D226" s="54"/>
      <c r="E226" s="54"/>
      <c r="F226" s="54"/>
    </row>
    <row r="227" spans="3:6" s="4" customFormat="1" ht="13.5">
      <c r="C227" s="54"/>
      <c r="D227" s="54"/>
      <c r="E227" s="54"/>
      <c r="F227" s="54"/>
    </row>
    <row r="228" spans="3:6" s="4" customFormat="1" ht="13.5">
      <c r="C228" s="54"/>
      <c r="D228" s="54"/>
      <c r="E228" s="54"/>
      <c r="F228" s="54"/>
    </row>
    <row r="229" spans="3:6" s="4" customFormat="1" ht="13.5">
      <c r="C229" s="54"/>
      <c r="D229" s="54"/>
      <c r="E229" s="54"/>
      <c r="F229" s="54"/>
    </row>
    <row r="230" spans="3:6" s="4" customFormat="1" ht="13.5">
      <c r="C230" s="54"/>
      <c r="D230" s="54"/>
      <c r="E230" s="54"/>
      <c r="F230" s="54"/>
    </row>
    <row r="231" spans="3:6" s="4" customFormat="1" ht="13.5">
      <c r="C231" s="54"/>
      <c r="D231" s="54"/>
      <c r="E231" s="54"/>
      <c r="F231" s="54"/>
    </row>
    <row r="232" spans="3:6" s="4" customFormat="1" ht="13.5">
      <c r="C232" s="54"/>
      <c r="D232" s="54"/>
      <c r="E232" s="54"/>
      <c r="F232" s="54"/>
    </row>
    <row r="233" spans="3:6" s="4" customFormat="1" ht="13.5">
      <c r="C233" s="54"/>
      <c r="D233" s="54"/>
      <c r="E233" s="54"/>
      <c r="F233" s="54"/>
    </row>
    <row r="234" spans="3:6" s="4" customFormat="1" ht="13.5">
      <c r="C234" s="54"/>
      <c r="D234" s="54"/>
      <c r="E234" s="54"/>
      <c r="F234" s="54"/>
    </row>
    <row r="235" spans="3:6" s="4" customFormat="1" ht="13.5">
      <c r="C235" s="54"/>
      <c r="D235" s="54"/>
      <c r="E235" s="54"/>
      <c r="F235" s="54"/>
    </row>
    <row r="236" spans="3:6" s="4" customFormat="1" ht="13.5">
      <c r="C236" s="54"/>
      <c r="D236" s="54"/>
      <c r="E236" s="54"/>
      <c r="F236" s="54"/>
    </row>
    <row r="237" spans="3:6" s="4" customFormat="1" ht="13.5">
      <c r="C237" s="54"/>
      <c r="D237" s="54"/>
      <c r="E237" s="54"/>
      <c r="F237" s="54"/>
    </row>
    <row r="238" spans="3:6" s="4" customFormat="1" ht="13.5">
      <c r="C238" s="54"/>
      <c r="D238" s="54"/>
      <c r="E238" s="54"/>
      <c r="F238" s="54"/>
    </row>
    <row r="239" spans="3:6" s="4" customFormat="1" ht="13.5">
      <c r="C239" s="54"/>
      <c r="D239" s="54"/>
      <c r="E239" s="54"/>
      <c r="F239" s="54"/>
    </row>
    <row r="240" spans="3:6" s="4" customFormat="1" ht="13.5">
      <c r="C240" s="54"/>
      <c r="D240" s="54"/>
      <c r="E240" s="54"/>
      <c r="F240" s="54"/>
    </row>
    <row r="241" spans="3:6" s="4" customFormat="1" ht="13.5">
      <c r="C241" s="54"/>
      <c r="D241" s="54"/>
      <c r="E241" s="54"/>
      <c r="F241" s="54"/>
    </row>
    <row r="242" spans="3:6" s="4" customFormat="1" ht="13.5">
      <c r="C242" s="54"/>
      <c r="D242" s="54"/>
      <c r="E242" s="54"/>
      <c r="F242" s="54"/>
    </row>
    <row r="243" spans="3:6" s="4" customFormat="1" ht="13.5">
      <c r="C243" s="54"/>
      <c r="D243" s="54"/>
      <c r="E243" s="54"/>
      <c r="F243" s="54"/>
    </row>
    <row r="244" spans="3:6" s="4" customFormat="1" ht="13.5">
      <c r="C244" s="54"/>
      <c r="D244" s="54"/>
      <c r="E244" s="54"/>
      <c r="F244" s="54"/>
    </row>
    <row r="245" spans="3:6" s="4" customFormat="1" ht="13.5">
      <c r="C245" s="54"/>
      <c r="D245" s="54"/>
      <c r="E245" s="54"/>
      <c r="F245" s="54"/>
    </row>
    <row r="246" spans="3:6" s="4" customFormat="1" ht="13.5">
      <c r="C246" s="54"/>
      <c r="D246" s="54"/>
      <c r="E246" s="54"/>
      <c r="F246" s="54"/>
    </row>
    <row r="247" spans="3:6" s="4" customFormat="1" ht="13.5">
      <c r="C247" s="54"/>
      <c r="D247" s="54"/>
      <c r="E247" s="54"/>
      <c r="F247" s="54"/>
    </row>
    <row r="248" spans="3:6" s="4" customFormat="1" ht="13.5">
      <c r="C248" s="54"/>
      <c r="D248" s="54"/>
      <c r="E248" s="54"/>
      <c r="F248" s="54"/>
    </row>
    <row r="249" spans="3:6" s="4" customFormat="1" ht="13.5">
      <c r="C249" s="54"/>
      <c r="D249" s="54"/>
      <c r="E249" s="54"/>
      <c r="F249" s="54"/>
    </row>
  </sheetData>
  <sheetProtection/>
  <mergeCells count="3">
    <mergeCell ref="A3:C3"/>
    <mergeCell ref="A4:K4"/>
    <mergeCell ref="A1:K2"/>
  </mergeCells>
  <printOptions/>
  <pageMargins left="0.35433070866141736" right="0.1968503937007874" top="0.5118110236220472" bottom="0.5118110236220472" header="0.2362204724409449" footer="0.15748031496062992"/>
  <pageSetup firstPageNumber="2" useFirstPageNumber="1" horizontalDpi="600" verticalDpi="600" orientation="landscape" paperSize="9" scale="70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U56"/>
  <sheetViews>
    <sheetView zoomScalePageLayoutView="0" workbookViewId="0" topLeftCell="C29">
      <selection activeCell="D44" sqref="D44"/>
    </sheetView>
  </sheetViews>
  <sheetFormatPr defaultColWidth="9.140625" defaultRowHeight="12.75"/>
  <cols>
    <col min="1" max="1" width="11.28125" style="0" customWidth="1"/>
    <col min="2" max="2" width="38.8515625" style="0" bestFit="1" customWidth="1"/>
    <col min="3" max="3" width="49.00390625" style="0" customWidth="1"/>
    <col min="4" max="4" width="28.7109375" style="0" customWidth="1"/>
    <col min="5" max="6" width="13.57421875" style="0" bestFit="1" customWidth="1"/>
    <col min="7" max="7" width="9.7109375" style="0" bestFit="1" customWidth="1"/>
    <col min="8" max="8" width="0.2890625" style="0" hidden="1" customWidth="1"/>
  </cols>
  <sheetData>
    <row r="1" spans="1:5" ht="12.75">
      <c r="A1" s="572" t="s">
        <v>386</v>
      </c>
      <c r="B1" s="572"/>
      <c r="C1" s="572"/>
      <c r="D1" s="572"/>
      <c r="E1" s="572"/>
    </row>
    <row r="2" spans="1:5" s="55" customFormat="1" ht="32.25" customHeight="1">
      <c r="A2" s="61" t="s">
        <v>212</v>
      </c>
      <c r="B2" s="61" t="s">
        <v>213</v>
      </c>
      <c r="C2" s="61" t="s">
        <v>214</v>
      </c>
      <c r="D2" s="61" t="s">
        <v>210</v>
      </c>
      <c r="E2" s="61" t="s">
        <v>211</v>
      </c>
    </row>
    <row r="3" spans="1:5" ht="19.5" customHeight="1">
      <c r="A3" t="s">
        <v>233</v>
      </c>
      <c r="B3" s="56" t="s">
        <v>124</v>
      </c>
      <c r="C3" s="56" t="s">
        <v>231</v>
      </c>
      <c r="D3" s="56" t="s">
        <v>232</v>
      </c>
      <c r="E3" s="57">
        <v>3000</v>
      </c>
    </row>
    <row r="4" spans="2:5" ht="19.5" customHeight="1">
      <c r="B4" s="56"/>
      <c r="C4" s="56"/>
      <c r="D4" s="56"/>
      <c r="E4" s="57"/>
    </row>
    <row r="5" spans="1:5" ht="19.5" customHeight="1">
      <c r="A5" s="56" t="s">
        <v>217</v>
      </c>
      <c r="B5" s="56" t="s">
        <v>125</v>
      </c>
      <c r="C5" s="56" t="s">
        <v>237</v>
      </c>
      <c r="D5" s="56" t="s">
        <v>216</v>
      </c>
      <c r="E5" s="57">
        <v>100</v>
      </c>
    </row>
    <row r="6" spans="1:5" ht="19.5" customHeight="1">
      <c r="A6" s="56"/>
      <c r="B6" s="56"/>
      <c r="C6" s="56"/>
      <c r="D6" s="56"/>
      <c r="E6" s="57"/>
    </row>
    <row r="7" spans="1:5" ht="19.5" customHeight="1">
      <c r="A7" s="56" t="s">
        <v>220</v>
      </c>
      <c r="B7" s="56" t="s">
        <v>126</v>
      </c>
      <c r="C7" s="56" t="s">
        <v>235</v>
      </c>
      <c r="D7" s="56" t="s">
        <v>239</v>
      </c>
      <c r="E7" s="57">
        <v>5000</v>
      </c>
    </row>
    <row r="8" spans="1:5" ht="19.5" customHeight="1">
      <c r="A8" s="56" t="s">
        <v>220</v>
      </c>
      <c r="B8" s="56" t="s">
        <v>126</v>
      </c>
      <c r="C8" s="56" t="s">
        <v>236</v>
      </c>
      <c r="D8" s="56" t="s">
        <v>254</v>
      </c>
      <c r="E8" s="57">
        <v>3100</v>
      </c>
    </row>
    <row r="9" spans="1:5" ht="19.5" customHeight="1">
      <c r="A9" s="56"/>
      <c r="B9" s="56"/>
      <c r="C9" s="56"/>
      <c r="D9" s="56"/>
      <c r="E9" s="57"/>
    </row>
    <row r="10" spans="1:5" s="55" customFormat="1" ht="25.5">
      <c r="A10" s="88" t="s">
        <v>241</v>
      </c>
      <c r="B10" s="88" t="s">
        <v>242</v>
      </c>
      <c r="C10" s="88" t="s">
        <v>238</v>
      </c>
      <c r="D10" s="88" t="s">
        <v>240</v>
      </c>
      <c r="E10" s="89">
        <v>0</v>
      </c>
    </row>
    <row r="11" s="90" customFormat="1" ht="12.75">
      <c r="E11" s="91"/>
    </row>
    <row r="12" spans="1:7" s="90" customFormat="1" ht="25.5">
      <c r="A12" s="88" t="s">
        <v>278</v>
      </c>
      <c r="B12" s="88" t="s">
        <v>277</v>
      </c>
      <c r="C12" s="88" t="s">
        <v>279</v>
      </c>
      <c r="D12" s="88" t="s">
        <v>280</v>
      </c>
      <c r="E12" s="156">
        <v>0</v>
      </c>
      <c r="F12" s="156">
        <v>18267</v>
      </c>
      <c r="G12" s="90" t="s">
        <v>387</v>
      </c>
    </row>
    <row r="13" s="90" customFormat="1" ht="12.75">
      <c r="E13" s="91"/>
    </row>
    <row r="14" spans="1:5" ht="19.5" customHeight="1">
      <c r="A14" s="56" t="s">
        <v>253</v>
      </c>
      <c r="B14" s="56" t="s">
        <v>69</v>
      </c>
      <c r="C14" s="56" t="s">
        <v>69</v>
      </c>
      <c r="D14" s="56" t="s">
        <v>240</v>
      </c>
      <c r="E14" s="57">
        <v>100</v>
      </c>
    </row>
    <row r="15" spans="1:5" ht="19.5" customHeight="1">
      <c r="A15" s="56"/>
      <c r="B15" s="56"/>
      <c r="C15" s="56"/>
      <c r="D15" s="56"/>
      <c r="E15" s="57"/>
    </row>
    <row r="16" spans="1:5" ht="19.5" customHeight="1">
      <c r="A16" s="56" t="s">
        <v>58</v>
      </c>
      <c r="B16" s="56" t="s">
        <v>71</v>
      </c>
      <c r="C16" s="56" t="s">
        <v>269</v>
      </c>
      <c r="D16" s="56" t="s">
        <v>239</v>
      </c>
      <c r="E16" s="57">
        <v>100</v>
      </c>
    </row>
    <row r="17" spans="1:5" ht="19.5" customHeight="1">
      <c r="A17" s="56"/>
      <c r="B17" s="56"/>
      <c r="C17" s="56"/>
      <c r="D17" s="56"/>
      <c r="E17" s="57"/>
    </row>
    <row r="18" spans="1:5" ht="19.5" customHeight="1">
      <c r="A18" s="56" t="s">
        <v>224</v>
      </c>
      <c r="B18" s="56" t="s">
        <v>70</v>
      </c>
      <c r="C18" s="56" t="s">
        <v>70</v>
      </c>
      <c r="D18" s="56" t="s">
        <v>216</v>
      </c>
      <c r="E18" s="57">
        <v>0</v>
      </c>
    </row>
    <row r="19" spans="1:5" ht="19.5" customHeight="1">
      <c r="A19" s="56"/>
      <c r="B19" s="56"/>
      <c r="C19" s="56"/>
      <c r="D19" s="56"/>
      <c r="E19" s="57"/>
    </row>
    <row r="20" spans="1:5" ht="19.5" customHeight="1">
      <c r="A20" s="56" t="s">
        <v>219</v>
      </c>
      <c r="B20" s="56" t="s">
        <v>158</v>
      </c>
      <c r="C20" s="56" t="s">
        <v>243</v>
      </c>
      <c r="D20" s="56" t="s">
        <v>218</v>
      </c>
      <c r="E20" s="57">
        <v>100</v>
      </c>
    </row>
    <row r="21" spans="1:5" ht="19.5" customHeight="1">
      <c r="A21" s="56"/>
      <c r="B21" s="56"/>
      <c r="C21" s="56"/>
      <c r="D21" s="56"/>
      <c r="E21" s="57"/>
    </row>
    <row r="22" spans="1:5" ht="19.5" customHeight="1">
      <c r="A22" s="56" t="s">
        <v>228</v>
      </c>
      <c r="B22" s="56" t="s">
        <v>245</v>
      </c>
      <c r="C22" s="56" t="s">
        <v>270</v>
      </c>
      <c r="D22" s="56" t="s">
        <v>215</v>
      </c>
      <c r="E22" s="57">
        <v>100</v>
      </c>
    </row>
    <row r="23" spans="1:5" ht="19.5" customHeight="1">
      <c r="A23" s="56"/>
      <c r="B23" s="56"/>
      <c r="C23" s="60"/>
      <c r="D23" s="60"/>
      <c r="E23" s="59"/>
    </row>
    <row r="24" spans="1:5" ht="19.5" customHeight="1">
      <c r="A24" s="56" t="s">
        <v>222</v>
      </c>
      <c r="B24" s="56" t="s">
        <v>142</v>
      </c>
      <c r="C24" s="56" t="s">
        <v>234</v>
      </c>
      <c r="D24" s="56" t="s">
        <v>215</v>
      </c>
      <c r="E24" s="57">
        <v>75</v>
      </c>
    </row>
    <row r="25" spans="1:255" s="56" customFormat="1" ht="19.5" customHeight="1">
      <c r="A25" s="56" t="s">
        <v>222</v>
      </c>
      <c r="B25" s="56" t="s">
        <v>142</v>
      </c>
      <c r="C25" s="56" t="s">
        <v>225</v>
      </c>
      <c r="D25" s="56" t="s">
        <v>226</v>
      </c>
      <c r="E25" s="57">
        <v>200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  <row r="26" spans="1:5" ht="19.5" customHeight="1">
      <c r="A26" s="56"/>
      <c r="B26" s="56"/>
      <c r="C26" s="56"/>
      <c r="D26" s="56"/>
      <c r="E26" s="57"/>
    </row>
    <row r="27" spans="1:8" ht="19.5" customHeight="1">
      <c r="A27" s="56" t="s">
        <v>229</v>
      </c>
      <c r="B27" s="56" t="s">
        <v>223</v>
      </c>
      <c r="C27" s="56" t="s">
        <v>388</v>
      </c>
      <c r="D27" s="56" t="s">
        <v>221</v>
      </c>
      <c r="E27" s="404">
        <v>1911</v>
      </c>
      <c r="G27" s="56"/>
      <c r="H27" s="60">
        <f>H23*21/100</f>
        <v>0</v>
      </c>
    </row>
    <row r="28" spans="1:8" ht="19.5" customHeight="1">
      <c r="A28" s="56" t="s">
        <v>229</v>
      </c>
      <c r="B28" s="56" t="s">
        <v>223</v>
      </c>
      <c r="C28" s="56" t="s">
        <v>389</v>
      </c>
      <c r="D28" s="56" t="s">
        <v>221</v>
      </c>
      <c r="E28" s="404">
        <v>1911</v>
      </c>
      <c r="G28" s="56"/>
      <c r="H28" s="60">
        <f>H24*21/100</f>
        <v>0</v>
      </c>
    </row>
    <row r="29" ht="19.5" customHeight="1"/>
    <row r="30" spans="1:6" ht="35.25" customHeight="1">
      <c r="A30" s="223" t="s">
        <v>207</v>
      </c>
      <c r="B30" s="223" t="s">
        <v>208</v>
      </c>
      <c r="C30" s="261" t="s">
        <v>390</v>
      </c>
      <c r="D30" s="159"/>
      <c r="E30" s="60">
        <v>14394.24</v>
      </c>
      <c r="F30" s="159"/>
    </row>
    <row r="31" spans="1:6" ht="24" customHeight="1">
      <c r="A31" s="223"/>
      <c r="B31" s="223"/>
      <c r="C31" s="261"/>
      <c r="D31" s="159"/>
      <c r="E31" s="60"/>
      <c r="F31" s="159"/>
    </row>
    <row r="32" spans="1:5" ht="12.75">
      <c r="A32" s="223" t="s">
        <v>264</v>
      </c>
      <c r="B32" s="223" t="s">
        <v>265</v>
      </c>
      <c r="C32" s="56" t="s">
        <v>382</v>
      </c>
      <c r="D32" s="56" t="s">
        <v>240</v>
      </c>
      <c r="E32" s="405">
        <v>151138.13</v>
      </c>
    </row>
    <row r="33" spans="1:5" ht="12.75">
      <c r="A33" s="223"/>
      <c r="B33" s="223"/>
      <c r="C33" s="56" t="s">
        <v>383</v>
      </c>
      <c r="D33" s="56" t="s">
        <v>240</v>
      </c>
      <c r="E33" s="405">
        <v>12767.63</v>
      </c>
    </row>
    <row r="34" spans="1:5" ht="35.25" customHeight="1">
      <c r="A34" s="56" t="s">
        <v>79</v>
      </c>
      <c r="B34" s="56" t="s">
        <v>0</v>
      </c>
      <c r="C34" s="88" t="s">
        <v>271</v>
      </c>
      <c r="D34" s="56" t="s">
        <v>221</v>
      </c>
      <c r="E34" s="57">
        <v>10000</v>
      </c>
    </row>
    <row r="35" spans="1:5" ht="35.25" customHeight="1">
      <c r="A35" s="56" t="s">
        <v>170</v>
      </c>
      <c r="B35" s="56" t="s">
        <v>44</v>
      </c>
      <c r="C35" s="88" t="s">
        <v>272</v>
      </c>
      <c r="D35" s="56" t="s">
        <v>255</v>
      </c>
      <c r="E35" s="57">
        <v>3000</v>
      </c>
    </row>
    <row r="36" spans="1:5" ht="12.75">
      <c r="A36" s="56" t="s">
        <v>173</v>
      </c>
      <c r="B36" s="56" t="s">
        <v>171</v>
      </c>
      <c r="C36" s="56" t="s">
        <v>336</v>
      </c>
      <c r="D36" s="56" t="s">
        <v>337</v>
      </c>
      <c r="E36" s="57">
        <v>100</v>
      </c>
    </row>
    <row r="37" ht="12.75">
      <c r="A37" s="57"/>
    </row>
    <row r="38" ht="12.75">
      <c r="A38" s="57"/>
    </row>
    <row r="39" ht="12.75">
      <c r="E39" s="59">
        <f>SUM(E3:E36)</f>
        <v>207097</v>
      </c>
    </row>
    <row r="41" ht="13.5" thickBot="1"/>
    <row r="42" spans="2:6" ht="15.75">
      <c r="B42" s="406" t="s">
        <v>391</v>
      </c>
      <c r="C42" s="407"/>
      <c r="D42" s="407"/>
      <c r="E42" s="407"/>
      <c r="F42" s="408"/>
    </row>
    <row r="43" spans="2:6" ht="12.75">
      <c r="B43" s="409" t="s">
        <v>289</v>
      </c>
      <c r="C43" s="94" t="s">
        <v>392</v>
      </c>
      <c r="D43" s="94" t="s">
        <v>393</v>
      </c>
      <c r="E43" s="94" t="s">
        <v>394</v>
      </c>
      <c r="F43" s="410" t="s">
        <v>395</v>
      </c>
    </row>
    <row r="44" spans="2:6" ht="12.75">
      <c r="B44" s="411" t="s">
        <v>396</v>
      </c>
      <c r="C44" s="405">
        <v>467437.5</v>
      </c>
      <c r="D44" s="405">
        <f>C44/3</f>
        <v>155812.5</v>
      </c>
      <c r="E44" s="405">
        <f>D44*3/100</f>
        <v>4674.375</v>
      </c>
      <c r="F44" s="412">
        <f>D44-E44</f>
        <v>151138.125</v>
      </c>
    </row>
    <row r="45" spans="2:6" ht="12.75">
      <c r="B45" s="409" t="s">
        <v>397</v>
      </c>
      <c r="C45" s="405">
        <v>26325</v>
      </c>
      <c r="D45" s="405">
        <f>C45/2</f>
        <v>13162.5</v>
      </c>
      <c r="E45" s="405">
        <f>D45*3/100</f>
        <v>394.875</v>
      </c>
      <c r="F45" s="412">
        <f>D45-E45</f>
        <v>12767.625</v>
      </c>
    </row>
    <row r="46" spans="2:6" ht="12.75">
      <c r="B46" s="411"/>
      <c r="C46" s="405"/>
      <c r="D46" s="413">
        <f>SUM(D44:D45)</f>
        <v>168975</v>
      </c>
      <c r="E46" s="414">
        <f>SUM(E44:E45)</f>
        <v>5069.25</v>
      </c>
      <c r="F46" s="412">
        <f>D46-E46</f>
        <v>163905.75</v>
      </c>
    </row>
    <row r="47" spans="2:6" ht="13.5" thickBot="1">
      <c r="B47" s="415"/>
      <c r="C47" s="416"/>
      <c r="D47" s="416"/>
      <c r="E47" s="416"/>
      <c r="F47" s="417"/>
    </row>
    <row r="48" ht="13.5" thickBot="1"/>
    <row r="49" spans="2:5" ht="15.75">
      <c r="B49" s="406" t="s">
        <v>398</v>
      </c>
      <c r="C49" s="407"/>
      <c r="D49" s="407"/>
      <c r="E49" s="408"/>
    </row>
    <row r="50" spans="2:5" ht="12.75">
      <c r="B50" s="409" t="s">
        <v>289</v>
      </c>
      <c r="C50" s="94" t="s">
        <v>392</v>
      </c>
      <c r="D50" s="94" t="s">
        <v>394</v>
      </c>
      <c r="E50" s="410" t="s">
        <v>395</v>
      </c>
    </row>
    <row r="51" spans="2:6" ht="12.75">
      <c r="B51" s="409" t="s">
        <v>399</v>
      </c>
      <c r="C51" s="405">
        <v>9100</v>
      </c>
      <c r="D51" s="405">
        <f>C51*5/100</f>
        <v>455</v>
      </c>
      <c r="E51" s="412">
        <f>C51-D51</f>
        <v>8645</v>
      </c>
      <c r="F51" s="57"/>
    </row>
    <row r="52" spans="2:5" ht="13.5" thickBot="1">
      <c r="B52" s="418" t="s">
        <v>400</v>
      </c>
      <c r="C52" s="419">
        <v>9100</v>
      </c>
      <c r="D52" s="419">
        <f>C52*5/100</f>
        <v>455</v>
      </c>
      <c r="E52" s="420">
        <f>C52-D52</f>
        <v>8645</v>
      </c>
    </row>
    <row r="54" spans="4:5" ht="12.75">
      <c r="D54" s="56" t="s">
        <v>401</v>
      </c>
      <c r="E54">
        <v>2895.76</v>
      </c>
    </row>
    <row r="56" spans="4:5" ht="12.75">
      <c r="D56" s="56" t="s">
        <v>402</v>
      </c>
      <c r="E56" s="59">
        <f>E51+E52-E54</f>
        <v>14394.24</v>
      </c>
    </row>
  </sheetData>
  <sheetProtection/>
  <mergeCells count="1">
    <mergeCell ref="A1:E1"/>
  </mergeCells>
  <printOptions gridLines="1"/>
  <pageMargins left="0.27" right="0.17" top="0.31496062992125984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422"/>
  <sheetViews>
    <sheetView zoomScale="85" zoomScaleNormal="85" zoomScalePageLayoutView="0" workbookViewId="0" topLeftCell="D223">
      <selection activeCell="J230" sqref="J230"/>
    </sheetView>
  </sheetViews>
  <sheetFormatPr defaultColWidth="9.140625" defaultRowHeight="37.5" customHeight="1"/>
  <cols>
    <col min="1" max="1" width="4.140625" style="339" bestFit="1" customWidth="1"/>
    <col min="2" max="2" width="16.28125" style="56" bestFit="1" customWidth="1"/>
    <col min="3" max="3" width="55.421875" style="88" customWidth="1"/>
    <col min="4" max="4" width="23.00390625" style="56" customWidth="1"/>
    <col min="5" max="5" width="15.00390625" style="56" customWidth="1"/>
    <col min="6" max="6" width="12.421875" style="56" customWidth="1"/>
    <col min="7" max="7" width="39.57421875" style="56" bestFit="1" customWidth="1"/>
    <col min="8" max="8" width="3.57421875" style="56" bestFit="1" customWidth="1"/>
    <col min="9" max="9" width="24.421875" style="56" bestFit="1" customWidth="1"/>
    <col min="10" max="10" width="23.7109375" style="60" customWidth="1"/>
    <col min="11" max="11" width="12.28125" style="60" bestFit="1" customWidth="1"/>
    <col min="12" max="12" width="11.8515625" style="270" bestFit="1" customWidth="1"/>
    <col min="13" max="16384" width="9.140625" style="56" customWidth="1"/>
  </cols>
  <sheetData>
    <row r="1" spans="1:9" ht="37.5" customHeight="1">
      <c r="A1" s="577" t="s">
        <v>287</v>
      </c>
      <c r="B1" s="577"/>
      <c r="C1" s="577"/>
      <c r="D1" s="577"/>
      <c r="E1" s="577"/>
      <c r="F1" s="577"/>
      <c r="G1" s="577"/>
      <c r="H1" s="577"/>
      <c r="I1" s="577"/>
    </row>
    <row r="2" spans="1:12" ht="37.5" customHeight="1" thickBot="1">
      <c r="A2" s="474"/>
      <c r="B2" s="264"/>
      <c r="C2" s="158"/>
      <c r="D2" s="153"/>
      <c r="E2" s="153"/>
      <c r="F2" s="153"/>
      <c r="G2" s="153"/>
      <c r="H2" s="153"/>
      <c r="I2" s="168"/>
      <c r="J2" s="278"/>
      <c r="K2" s="272"/>
      <c r="L2" s="271"/>
    </row>
    <row r="3" spans="1:12" ht="37.5" customHeight="1" thickTop="1">
      <c r="A3" s="475" t="s">
        <v>282</v>
      </c>
      <c r="B3" s="265" t="s">
        <v>288</v>
      </c>
      <c r="C3" s="169" t="s">
        <v>289</v>
      </c>
      <c r="D3" s="169" t="s">
        <v>210</v>
      </c>
      <c r="E3" s="169" t="s">
        <v>211</v>
      </c>
      <c r="F3" s="169" t="s">
        <v>212</v>
      </c>
      <c r="G3" s="169" t="s">
        <v>213</v>
      </c>
      <c r="H3" s="169" t="s">
        <v>290</v>
      </c>
      <c r="I3" s="476" t="s">
        <v>291</v>
      </c>
      <c r="J3" s="375" t="s">
        <v>356</v>
      </c>
      <c r="K3" s="285" t="s">
        <v>358</v>
      </c>
      <c r="L3" s="286" t="s">
        <v>357</v>
      </c>
    </row>
    <row r="4" spans="1:12" s="223" customFormat="1" ht="37.5" customHeight="1">
      <c r="A4" s="262">
        <v>1</v>
      </c>
      <c r="B4" s="231">
        <v>41276</v>
      </c>
      <c r="C4" s="164" t="s">
        <v>587</v>
      </c>
      <c r="D4" s="166" t="s">
        <v>297</v>
      </c>
      <c r="E4" s="167">
        <v>5.7</v>
      </c>
      <c r="F4" s="170" t="s">
        <v>244</v>
      </c>
      <c r="G4" s="171" t="s">
        <v>245</v>
      </c>
      <c r="H4" s="166" t="s">
        <v>298</v>
      </c>
      <c r="I4" s="230" t="s">
        <v>534</v>
      </c>
      <c r="J4" s="300"/>
      <c r="K4" s="293"/>
      <c r="L4" s="288"/>
    </row>
    <row r="5" spans="1:12" s="223" customFormat="1" ht="37.5" customHeight="1">
      <c r="A5" s="262">
        <v>2</v>
      </c>
      <c r="B5" s="231">
        <v>41277</v>
      </c>
      <c r="C5" s="164" t="s">
        <v>651</v>
      </c>
      <c r="D5" s="166" t="s">
        <v>363</v>
      </c>
      <c r="E5" s="167">
        <v>11159.83</v>
      </c>
      <c r="F5" s="170" t="s">
        <v>207</v>
      </c>
      <c r="G5" s="171" t="s">
        <v>208</v>
      </c>
      <c r="H5" s="166" t="s">
        <v>298</v>
      </c>
      <c r="I5" s="230" t="s">
        <v>502</v>
      </c>
      <c r="J5" s="300"/>
      <c r="K5" s="293"/>
      <c r="L5" s="288"/>
    </row>
    <row r="6" spans="1:12" s="223" customFormat="1" ht="37.5" customHeight="1">
      <c r="A6" s="262">
        <v>3</v>
      </c>
      <c r="B6" s="231">
        <v>41277</v>
      </c>
      <c r="C6" s="164" t="s">
        <v>652</v>
      </c>
      <c r="D6" s="166" t="s">
        <v>363</v>
      </c>
      <c r="E6" s="167">
        <v>4843.03</v>
      </c>
      <c r="F6" s="170" t="s">
        <v>207</v>
      </c>
      <c r="G6" s="171" t="s">
        <v>208</v>
      </c>
      <c r="H6" s="166" t="s">
        <v>298</v>
      </c>
      <c r="I6" s="230" t="s">
        <v>409</v>
      </c>
      <c r="J6" s="300"/>
      <c r="K6" s="293"/>
      <c r="L6" s="288"/>
    </row>
    <row r="7" spans="1:12" s="223" customFormat="1" ht="37.5" customHeight="1">
      <c r="A7" s="262">
        <v>4</v>
      </c>
      <c r="B7" s="231">
        <v>41281</v>
      </c>
      <c r="C7" s="164" t="s">
        <v>447</v>
      </c>
      <c r="D7" s="166" t="s">
        <v>361</v>
      </c>
      <c r="E7" s="167">
        <v>39611.361727827796</v>
      </c>
      <c r="F7" s="163" t="s">
        <v>207</v>
      </c>
      <c r="G7" s="164" t="s">
        <v>208</v>
      </c>
      <c r="H7" s="164" t="s">
        <v>298</v>
      </c>
      <c r="I7" s="230" t="s">
        <v>501</v>
      </c>
      <c r="J7" s="300"/>
      <c r="K7" s="293"/>
      <c r="L7" s="288"/>
    </row>
    <row r="8" spans="1:12" s="223" customFormat="1" ht="37.5" customHeight="1">
      <c r="A8" s="262">
        <v>5</v>
      </c>
      <c r="B8" s="231">
        <v>41281</v>
      </c>
      <c r="C8" s="164" t="s">
        <v>447</v>
      </c>
      <c r="D8" s="166" t="s">
        <v>361</v>
      </c>
      <c r="E8" s="167">
        <v>7247.478272172204</v>
      </c>
      <c r="F8" s="163" t="s">
        <v>207</v>
      </c>
      <c r="G8" s="164" t="s">
        <v>208</v>
      </c>
      <c r="H8" s="164" t="s">
        <v>298</v>
      </c>
      <c r="I8" s="230" t="s">
        <v>502</v>
      </c>
      <c r="J8" s="300">
        <f>'GIORNALE DELLE ENTRATE'!$E$4</f>
        <v>6988.8</v>
      </c>
      <c r="K8" s="293">
        <f>E7+E8-J8</f>
        <v>39870.03999999999</v>
      </c>
      <c r="L8" s="288"/>
    </row>
    <row r="9" spans="1:12" s="223" customFormat="1" ht="37.5" customHeight="1">
      <c r="A9" s="262">
        <v>6</v>
      </c>
      <c r="B9" s="231">
        <v>41282</v>
      </c>
      <c r="C9" s="164" t="s">
        <v>613</v>
      </c>
      <c r="D9" s="166" t="s">
        <v>297</v>
      </c>
      <c r="E9" s="167">
        <v>25</v>
      </c>
      <c r="F9" s="170" t="s">
        <v>141</v>
      </c>
      <c r="G9" s="171" t="s">
        <v>142</v>
      </c>
      <c r="H9" s="166" t="s">
        <v>298</v>
      </c>
      <c r="I9" s="230" t="s">
        <v>534</v>
      </c>
      <c r="J9" s="300"/>
      <c r="K9" s="293"/>
      <c r="L9" s="288"/>
    </row>
    <row r="10" spans="1:12" s="223" customFormat="1" ht="37.5" customHeight="1">
      <c r="A10" s="262">
        <v>7</v>
      </c>
      <c r="B10" s="231">
        <v>41290</v>
      </c>
      <c r="C10" s="164" t="s">
        <v>503</v>
      </c>
      <c r="D10" s="166" t="s">
        <v>304</v>
      </c>
      <c r="E10" s="167">
        <v>494</v>
      </c>
      <c r="F10" s="166" t="s">
        <v>79</v>
      </c>
      <c r="G10" s="166" t="s">
        <v>0</v>
      </c>
      <c r="H10" s="164" t="s">
        <v>300</v>
      </c>
      <c r="I10" s="230" t="s">
        <v>356</v>
      </c>
      <c r="J10" s="300"/>
      <c r="K10" s="293"/>
      <c r="L10" s="288"/>
    </row>
    <row r="11" spans="1:12" s="223" customFormat="1" ht="37.5" customHeight="1">
      <c r="A11" s="262">
        <v>8</v>
      </c>
      <c r="B11" s="231">
        <v>41290</v>
      </c>
      <c r="C11" s="164" t="s">
        <v>328</v>
      </c>
      <c r="D11" s="166" t="s">
        <v>304</v>
      </c>
      <c r="E11" s="167">
        <v>1038.13</v>
      </c>
      <c r="F11" s="166" t="s">
        <v>79</v>
      </c>
      <c r="G11" s="166" t="s">
        <v>0</v>
      </c>
      <c r="H11" s="164" t="s">
        <v>300</v>
      </c>
      <c r="I11" s="230" t="s">
        <v>356</v>
      </c>
      <c r="J11" s="300"/>
      <c r="K11" s="293"/>
      <c r="L11" s="288"/>
    </row>
    <row r="12" spans="1:14" s="223" customFormat="1" ht="37.5" customHeight="1">
      <c r="A12" s="262">
        <v>9</v>
      </c>
      <c r="B12" s="231">
        <v>41290</v>
      </c>
      <c r="C12" s="164" t="s">
        <v>329</v>
      </c>
      <c r="D12" s="166" t="s">
        <v>309</v>
      </c>
      <c r="E12" s="167">
        <v>1709</v>
      </c>
      <c r="F12" s="170" t="s">
        <v>170</v>
      </c>
      <c r="G12" s="171" t="s">
        <v>44</v>
      </c>
      <c r="H12" s="164" t="s">
        <v>300</v>
      </c>
      <c r="I12" s="230" t="s">
        <v>356</v>
      </c>
      <c r="J12" s="300"/>
      <c r="K12" s="293">
        <v>3241.13</v>
      </c>
      <c r="L12" s="288"/>
      <c r="N12" s="223">
        <f>N10-N11</f>
        <v>0</v>
      </c>
    </row>
    <row r="13" spans="1:12" s="223" customFormat="1" ht="37.5" customHeight="1">
      <c r="A13" s="262">
        <v>10</v>
      </c>
      <c r="B13" s="231">
        <v>41292</v>
      </c>
      <c r="C13" s="164" t="s">
        <v>562</v>
      </c>
      <c r="D13" s="166" t="s">
        <v>563</v>
      </c>
      <c r="E13" s="167">
        <v>95</v>
      </c>
      <c r="F13" s="170" t="s">
        <v>264</v>
      </c>
      <c r="G13" s="171" t="s">
        <v>265</v>
      </c>
      <c r="H13" s="166" t="s">
        <v>298</v>
      </c>
      <c r="I13" s="230" t="s">
        <v>444</v>
      </c>
      <c r="J13" s="300"/>
      <c r="K13" s="293"/>
      <c r="L13" s="288"/>
    </row>
    <row r="14" spans="1:12" s="223" customFormat="1" ht="37.5" customHeight="1">
      <c r="A14" s="262">
        <v>11</v>
      </c>
      <c r="B14" s="231">
        <v>41292</v>
      </c>
      <c r="C14" s="164" t="s">
        <v>564</v>
      </c>
      <c r="D14" s="166" t="s">
        <v>563</v>
      </c>
      <c r="E14" s="167">
        <v>149.2</v>
      </c>
      <c r="F14" s="170" t="s">
        <v>264</v>
      </c>
      <c r="G14" s="171" t="s">
        <v>265</v>
      </c>
      <c r="H14" s="166" t="s">
        <v>298</v>
      </c>
      <c r="I14" s="230" t="s">
        <v>434</v>
      </c>
      <c r="J14" s="300"/>
      <c r="K14" s="293"/>
      <c r="L14" s="288"/>
    </row>
    <row r="15" spans="1:12" s="223" customFormat="1" ht="37.5" customHeight="1">
      <c r="A15" s="262">
        <v>12</v>
      </c>
      <c r="B15" s="231">
        <v>41292</v>
      </c>
      <c r="C15" s="164" t="s">
        <v>565</v>
      </c>
      <c r="D15" s="166" t="s">
        <v>563</v>
      </c>
      <c r="E15" s="167">
        <v>614.78</v>
      </c>
      <c r="F15" s="170" t="s">
        <v>264</v>
      </c>
      <c r="G15" s="171" t="s">
        <v>265</v>
      </c>
      <c r="H15" s="166" t="s">
        <v>298</v>
      </c>
      <c r="I15" s="230" t="s">
        <v>340</v>
      </c>
      <c r="J15" s="300"/>
      <c r="K15" s="293"/>
      <c r="L15" s="288"/>
    </row>
    <row r="16" spans="1:12" s="223" customFormat="1" ht="37.5" customHeight="1">
      <c r="A16" s="262">
        <v>13</v>
      </c>
      <c r="B16" s="231">
        <v>41292</v>
      </c>
      <c r="C16" s="164" t="s">
        <v>566</v>
      </c>
      <c r="D16" s="166" t="s">
        <v>563</v>
      </c>
      <c r="E16" s="167">
        <v>384.7</v>
      </c>
      <c r="F16" s="170" t="s">
        <v>264</v>
      </c>
      <c r="G16" s="171" t="s">
        <v>265</v>
      </c>
      <c r="H16" s="166" t="s">
        <v>298</v>
      </c>
      <c r="I16" s="230" t="s">
        <v>340</v>
      </c>
      <c r="J16" s="300"/>
      <c r="K16" s="293"/>
      <c r="L16" s="288"/>
    </row>
    <row r="17" spans="1:12" s="223" customFormat="1" ht="37.5" customHeight="1">
      <c r="A17" s="262">
        <v>14</v>
      </c>
      <c r="B17" s="231">
        <v>41292</v>
      </c>
      <c r="C17" s="164" t="s">
        <v>567</v>
      </c>
      <c r="D17" s="166" t="s">
        <v>563</v>
      </c>
      <c r="E17" s="167">
        <v>385</v>
      </c>
      <c r="F17" s="170" t="s">
        <v>264</v>
      </c>
      <c r="G17" s="171" t="s">
        <v>265</v>
      </c>
      <c r="H17" s="166" t="s">
        <v>298</v>
      </c>
      <c r="I17" s="230" t="s">
        <v>340</v>
      </c>
      <c r="J17" s="300"/>
      <c r="K17" s="293"/>
      <c r="L17" s="288"/>
    </row>
    <row r="18" spans="1:12" s="223" customFormat="1" ht="37.5" customHeight="1">
      <c r="A18" s="262">
        <v>15</v>
      </c>
      <c r="B18" s="231">
        <v>41292</v>
      </c>
      <c r="C18" s="164" t="s">
        <v>348</v>
      </c>
      <c r="D18" s="166" t="s">
        <v>295</v>
      </c>
      <c r="E18" s="167">
        <v>1429.45</v>
      </c>
      <c r="F18" s="166" t="s">
        <v>49</v>
      </c>
      <c r="G18" s="166" t="s">
        <v>124</v>
      </c>
      <c r="H18" s="164" t="s">
        <v>300</v>
      </c>
      <c r="I18" s="230" t="s">
        <v>534</v>
      </c>
      <c r="J18" s="300">
        <f>'GIORNALE DELLE ENTRATE'!$E$5</f>
        <v>227.18</v>
      </c>
      <c r="K18" s="293">
        <f>E18-J18</f>
        <v>1202.27</v>
      </c>
      <c r="L18" s="288"/>
    </row>
    <row r="19" spans="1:12" s="223" customFormat="1" ht="37.5" customHeight="1">
      <c r="A19" s="262">
        <v>16</v>
      </c>
      <c r="B19" s="231">
        <v>41292</v>
      </c>
      <c r="C19" s="164" t="s">
        <v>348</v>
      </c>
      <c r="D19" s="166" t="s">
        <v>303</v>
      </c>
      <c r="E19" s="167">
        <v>1429.81</v>
      </c>
      <c r="F19" s="166" t="s">
        <v>49</v>
      </c>
      <c r="G19" s="166" t="s">
        <v>124</v>
      </c>
      <c r="H19" s="166" t="s">
        <v>300</v>
      </c>
      <c r="I19" s="230" t="s">
        <v>534</v>
      </c>
      <c r="J19" s="300">
        <f>'GIORNALE DELLE ENTRATE'!$E$6</f>
        <v>227.24</v>
      </c>
      <c r="K19" s="293">
        <f>E19-J19</f>
        <v>1202.57</v>
      </c>
      <c r="L19" s="288"/>
    </row>
    <row r="20" spans="1:12" s="223" customFormat="1" ht="37.5" customHeight="1">
      <c r="A20" s="262">
        <v>17</v>
      </c>
      <c r="B20" s="231">
        <v>41292</v>
      </c>
      <c r="C20" s="164" t="s">
        <v>537</v>
      </c>
      <c r="D20" s="166" t="s">
        <v>372</v>
      </c>
      <c r="E20" s="167">
        <v>1694</v>
      </c>
      <c r="F20" s="170" t="s">
        <v>207</v>
      </c>
      <c r="G20" s="171" t="s">
        <v>208</v>
      </c>
      <c r="H20" s="166" t="s">
        <v>298</v>
      </c>
      <c r="I20" s="230" t="s">
        <v>502</v>
      </c>
      <c r="J20" s="300"/>
      <c r="K20" s="293"/>
      <c r="L20" s="288"/>
    </row>
    <row r="21" spans="1:13" s="223" customFormat="1" ht="37.5" customHeight="1">
      <c r="A21" s="262">
        <v>18</v>
      </c>
      <c r="B21" s="231">
        <v>41292</v>
      </c>
      <c r="C21" s="164" t="s">
        <v>448</v>
      </c>
      <c r="D21" s="166" t="s">
        <v>449</v>
      </c>
      <c r="E21" s="167">
        <v>1000</v>
      </c>
      <c r="F21" s="163" t="s">
        <v>207</v>
      </c>
      <c r="G21" s="164" t="s">
        <v>208</v>
      </c>
      <c r="H21" s="166" t="s">
        <v>298</v>
      </c>
      <c r="I21" s="230" t="s">
        <v>504</v>
      </c>
      <c r="J21" s="300">
        <f>'GIORNALE DELLE ENTRATE'!$E$7</f>
        <v>200</v>
      </c>
      <c r="K21" s="293">
        <v>800</v>
      </c>
      <c r="L21" s="288"/>
      <c r="M21" s="232"/>
    </row>
    <row r="22" spans="1:12" s="223" customFormat="1" ht="37.5" customHeight="1">
      <c r="A22" s="262">
        <v>19</v>
      </c>
      <c r="B22" s="231">
        <v>41295</v>
      </c>
      <c r="C22" s="164" t="s">
        <v>620</v>
      </c>
      <c r="D22" s="166" t="s">
        <v>621</v>
      </c>
      <c r="E22" s="167">
        <v>268.16</v>
      </c>
      <c r="F22" s="170" t="s">
        <v>264</v>
      </c>
      <c r="G22" s="171" t="s">
        <v>265</v>
      </c>
      <c r="H22" s="166" t="s">
        <v>298</v>
      </c>
      <c r="I22" s="230" t="s">
        <v>622</v>
      </c>
      <c r="J22" s="300"/>
      <c r="K22" s="293"/>
      <c r="L22" s="288"/>
    </row>
    <row r="23" spans="1:12" s="223" customFormat="1" ht="37.5" customHeight="1">
      <c r="A23" s="262">
        <v>20</v>
      </c>
      <c r="B23" s="231">
        <v>41295</v>
      </c>
      <c r="C23" s="164" t="s">
        <v>351</v>
      </c>
      <c r="D23" s="166" t="s">
        <v>621</v>
      </c>
      <c r="E23" s="167">
        <v>17.5</v>
      </c>
      <c r="F23" s="170" t="s">
        <v>58</v>
      </c>
      <c r="G23" s="171" t="s">
        <v>71</v>
      </c>
      <c r="H23" s="166" t="s">
        <v>298</v>
      </c>
      <c r="I23" s="230" t="s">
        <v>534</v>
      </c>
      <c r="J23" s="300"/>
      <c r="K23" s="293"/>
      <c r="L23" s="288"/>
    </row>
    <row r="24" spans="1:12" s="223" customFormat="1" ht="37.5" customHeight="1">
      <c r="A24" s="262">
        <v>21</v>
      </c>
      <c r="B24" s="231">
        <v>41295</v>
      </c>
      <c r="C24" s="164" t="s">
        <v>623</v>
      </c>
      <c r="D24" s="166" t="s">
        <v>624</v>
      </c>
      <c r="E24" s="167">
        <v>218.33</v>
      </c>
      <c r="F24" s="170" t="s">
        <v>264</v>
      </c>
      <c r="G24" s="171" t="s">
        <v>265</v>
      </c>
      <c r="H24" s="166" t="s">
        <v>298</v>
      </c>
      <c r="I24" s="230" t="s">
        <v>434</v>
      </c>
      <c r="J24" s="300"/>
      <c r="K24" s="293"/>
      <c r="L24" s="288"/>
    </row>
    <row r="25" spans="1:12" s="223" customFormat="1" ht="37.5" customHeight="1">
      <c r="A25" s="262">
        <v>22</v>
      </c>
      <c r="B25" s="231">
        <v>41295</v>
      </c>
      <c r="C25" s="164" t="s">
        <v>625</v>
      </c>
      <c r="D25" s="166" t="s">
        <v>626</v>
      </c>
      <c r="E25" s="167">
        <v>280.2</v>
      </c>
      <c r="F25" s="170" t="s">
        <v>264</v>
      </c>
      <c r="G25" s="171" t="s">
        <v>265</v>
      </c>
      <c r="H25" s="166" t="s">
        <v>298</v>
      </c>
      <c r="I25" s="230" t="s">
        <v>434</v>
      </c>
      <c r="J25" s="300"/>
      <c r="K25" s="293"/>
      <c r="L25" s="288"/>
    </row>
    <row r="26" spans="1:12" s="223" customFormat="1" ht="37.5" customHeight="1">
      <c r="A26" s="262">
        <v>23</v>
      </c>
      <c r="B26" s="231">
        <v>41295</v>
      </c>
      <c r="C26" s="164" t="s">
        <v>627</v>
      </c>
      <c r="D26" s="166" t="s">
        <v>626</v>
      </c>
      <c r="E26" s="167">
        <v>391.54</v>
      </c>
      <c r="F26" s="170" t="s">
        <v>264</v>
      </c>
      <c r="G26" s="171" t="s">
        <v>265</v>
      </c>
      <c r="H26" s="166" t="s">
        <v>298</v>
      </c>
      <c r="I26" s="230" t="s">
        <v>340</v>
      </c>
      <c r="J26" s="300"/>
      <c r="K26" s="293"/>
      <c r="L26" s="288"/>
    </row>
    <row r="27" spans="1:12" s="223" customFormat="1" ht="37.5" customHeight="1">
      <c r="A27" s="262">
        <v>24</v>
      </c>
      <c r="B27" s="231">
        <v>41295</v>
      </c>
      <c r="C27" s="164" t="s">
        <v>628</v>
      </c>
      <c r="D27" s="166" t="s">
        <v>626</v>
      </c>
      <c r="E27" s="167">
        <v>288.45</v>
      </c>
      <c r="F27" s="170" t="s">
        <v>264</v>
      </c>
      <c r="G27" s="171" t="s">
        <v>265</v>
      </c>
      <c r="H27" s="166" t="s">
        <v>298</v>
      </c>
      <c r="I27" s="230" t="s">
        <v>444</v>
      </c>
      <c r="J27" s="300"/>
      <c r="K27" s="293"/>
      <c r="L27" s="288"/>
    </row>
    <row r="28" spans="1:12" s="223" customFormat="1" ht="37.5" customHeight="1">
      <c r="A28" s="262">
        <v>25</v>
      </c>
      <c r="B28" s="231">
        <v>41295</v>
      </c>
      <c r="C28" s="164" t="s">
        <v>348</v>
      </c>
      <c r="D28" s="166" t="s">
        <v>294</v>
      </c>
      <c r="E28" s="167">
        <v>2144.73</v>
      </c>
      <c r="F28" s="166" t="s">
        <v>49</v>
      </c>
      <c r="G28" s="166" t="s">
        <v>124</v>
      </c>
      <c r="H28" s="166" t="s">
        <v>300</v>
      </c>
      <c r="I28" s="230" t="s">
        <v>534</v>
      </c>
      <c r="J28" s="300">
        <f>'GIORNALE DELLE ENTRATE'!$E$8</f>
        <v>340.87</v>
      </c>
      <c r="K28" s="293">
        <f>E28-J28</f>
        <v>1803.8600000000001</v>
      </c>
      <c r="L28" s="288"/>
    </row>
    <row r="29" spans="1:12" s="223" customFormat="1" ht="37.5" customHeight="1">
      <c r="A29" s="262">
        <v>26</v>
      </c>
      <c r="B29" s="231">
        <v>41295</v>
      </c>
      <c r="C29" s="164" t="s">
        <v>629</v>
      </c>
      <c r="D29" s="166" t="s">
        <v>630</v>
      </c>
      <c r="E29" s="167">
        <v>125.88</v>
      </c>
      <c r="F29" s="170" t="s">
        <v>264</v>
      </c>
      <c r="G29" s="171" t="s">
        <v>265</v>
      </c>
      <c r="H29" s="166" t="s">
        <v>298</v>
      </c>
      <c r="I29" s="230" t="s">
        <v>340</v>
      </c>
      <c r="J29" s="300"/>
      <c r="K29" s="293"/>
      <c r="L29" s="288"/>
    </row>
    <row r="30" spans="1:12" s="223" customFormat="1" ht="37.5" customHeight="1">
      <c r="A30" s="262">
        <v>27</v>
      </c>
      <c r="B30" s="231">
        <v>41295</v>
      </c>
      <c r="C30" s="164" t="s">
        <v>629</v>
      </c>
      <c r="D30" s="166" t="s">
        <v>630</v>
      </c>
      <c r="E30" s="167">
        <v>125.88</v>
      </c>
      <c r="F30" s="170" t="s">
        <v>264</v>
      </c>
      <c r="G30" s="171" t="s">
        <v>265</v>
      </c>
      <c r="H30" s="166" t="s">
        <v>298</v>
      </c>
      <c r="I30" s="230" t="s">
        <v>340</v>
      </c>
      <c r="J30" s="300"/>
      <c r="K30" s="293"/>
      <c r="L30" s="288"/>
    </row>
    <row r="31" spans="1:12" s="223" customFormat="1" ht="37.5" customHeight="1">
      <c r="A31" s="262">
        <v>28</v>
      </c>
      <c r="B31" s="231">
        <v>41299</v>
      </c>
      <c r="C31" s="166" t="s">
        <v>367</v>
      </c>
      <c r="D31" s="166" t="s">
        <v>296</v>
      </c>
      <c r="E31" s="167">
        <v>3803.74</v>
      </c>
      <c r="F31" s="166" t="s">
        <v>52</v>
      </c>
      <c r="G31" s="166" t="s">
        <v>126</v>
      </c>
      <c r="H31" s="164" t="s">
        <v>300</v>
      </c>
      <c r="I31" s="230" t="s">
        <v>534</v>
      </c>
      <c r="J31" s="300">
        <f>'GIORNALE DELLE ENTRATE'!$E$9</f>
        <v>552</v>
      </c>
      <c r="K31" s="293">
        <v>3251.74</v>
      </c>
      <c r="L31" s="288"/>
    </row>
    <row r="32" spans="1:11" ht="37.5" customHeight="1">
      <c r="A32" s="262">
        <v>29</v>
      </c>
      <c r="B32" s="421">
        <v>41303</v>
      </c>
      <c r="C32" s="422" t="s">
        <v>406</v>
      </c>
      <c r="D32" s="426" t="s">
        <v>407</v>
      </c>
      <c r="E32" s="426">
        <v>75557.48</v>
      </c>
      <c r="F32" s="424" t="s">
        <v>147</v>
      </c>
      <c r="G32" s="166" t="s">
        <v>101</v>
      </c>
      <c r="H32" s="425" t="s">
        <v>298</v>
      </c>
      <c r="I32" s="455" t="s">
        <v>534</v>
      </c>
      <c r="J32" s="428"/>
      <c r="K32" s="281"/>
    </row>
    <row r="33" spans="1:12" s="223" customFormat="1" ht="37.5" customHeight="1">
      <c r="A33" s="262">
        <v>30</v>
      </c>
      <c r="B33" s="231">
        <v>41306</v>
      </c>
      <c r="C33" s="164" t="s">
        <v>653</v>
      </c>
      <c r="D33" s="166" t="s">
        <v>297</v>
      </c>
      <c r="E33" s="167">
        <v>5.7</v>
      </c>
      <c r="F33" s="170" t="s">
        <v>244</v>
      </c>
      <c r="G33" s="171" t="s">
        <v>245</v>
      </c>
      <c r="H33" s="164" t="s">
        <v>298</v>
      </c>
      <c r="I33" s="230" t="s">
        <v>534</v>
      </c>
      <c r="J33" s="300"/>
      <c r="K33" s="293"/>
      <c r="L33" s="288"/>
    </row>
    <row r="34" spans="1:13" s="223" customFormat="1" ht="37.5" customHeight="1">
      <c r="A34" s="262">
        <v>31</v>
      </c>
      <c r="B34" s="231">
        <v>41306</v>
      </c>
      <c r="C34" s="164" t="s">
        <v>654</v>
      </c>
      <c r="D34" s="166" t="s">
        <v>363</v>
      </c>
      <c r="E34" s="167">
        <v>10595.97</v>
      </c>
      <c r="F34" s="170" t="s">
        <v>207</v>
      </c>
      <c r="G34" s="171" t="s">
        <v>208</v>
      </c>
      <c r="H34" s="166" t="s">
        <v>298</v>
      </c>
      <c r="I34" s="230" t="s">
        <v>502</v>
      </c>
      <c r="J34" s="300"/>
      <c r="K34" s="293"/>
      <c r="L34" s="288"/>
      <c r="M34" s="232"/>
    </row>
    <row r="35" spans="1:12" s="223" customFormat="1" ht="37.5" customHeight="1">
      <c r="A35" s="262">
        <v>32</v>
      </c>
      <c r="B35" s="231">
        <v>41306</v>
      </c>
      <c r="C35" s="164" t="s">
        <v>655</v>
      </c>
      <c r="D35" s="166" t="s">
        <v>536</v>
      </c>
      <c r="E35" s="167">
        <v>3448.5</v>
      </c>
      <c r="F35" s="170" t="s">
        <v>207</v>
      </c>
      <c r="G35" s="171" t="s">
        <v>208</v>
      </c>
      <c r="H35" s="166" t="s">
        <v>298</v>
      </c>
      <c r="I35" s="230" t="s">
        <v>405</v>
      </c>
      <c r="J35" s="300"/>
      <c r="K35" s="293"/>
      <c r="L35" s="288"/>
    </row>
    <row r="36" spans="1:12" s="223" customFormat="1" ht="37.5" customHeight="1">
      <c r="A36" s="262">
        <v>33</v>
      </c>
      <c r="B36" s="231">
        <v>41306</v>
      </c>
      <c r="C36" s="164" t="s">
        <v>505</v>
      </c>
      <c r="D36" s="166" t="s">
        <v>451</v>
      </c>
      <c r="E36" s="167">
        <v>1813.02</v>
      </c>
      <c r="F36" s="170"/>
      <c r="G36" s="171"/>
      <c r="H36" s="166" t="s">
        <v>298</v>
      </c>
      <c r="I36" s="230"/>
      <c r="J36" s="300"/>
      <c r="K36" s="293"/>
      <c r="L36" s="288"/>
    </row>
    <row r="37" spans="1:12" s="223" customFormat="1" ht="36.75" customHeight="1">
      <c r="A37" s="262">
        <v>34</v>
      </c>
      <c r="B37" s="231">
        <v>41306</v>
      </c>
      <c r="C37" s="164" t="s">
        <v>505</v>
      </c>
      <c r="D37" s="166" t="s">
        <v>451</v>
      </c>
      <c r="E37" s="167">
        <v>0.84</v>
      </c>
      <c r="F37" s="170"/>
      <c r="G37" s="171"/>
      <c r="H37" s="166" t="s">
        <v>298</v>
      </c>
      <c r="I37" s="230"/>
      <c r="J37" s="300"/>
      <c r="K37" s="293"/>
      <c r="L37" s="288"/>
    </row>
    <row r="38" spans="1:12" s="223" customFormat="1" ht="36.75" customHeight="1">
      <c r="A38" s="262">
        <v>35</v>
      </c>
      <c r="B38" s="231">
        <v>41306</v>
      </c>
      <c r="C38" s="164" t="s">
        <v>505</v>
      </c>
      <c r="D38" s="166" t="s">
        <v>455</v>
      </c>
      <c r="E38" s="167">
        <v>1962.55</v>
      </c>
      <c r="F38" s="170"/>
      <c r="G38" s="171"/>
      <c r="H38" s="166" t="s">
        <v>298</v>
      </c>
      <c r="I38" s="230"/>
      <c r="J38" s="300"/>
      <c r="K38" s="293"/>
      <c r="L38" s="288"/>
    </row>
    <row r="39" spans="1:12" s="223" customFormat="1" ht="36.75" customHeight="1">
      <c r="A39" s="262">
        <v>36</v>
      </c>
      <c r="B39" s="231">
        <v>41306</v>
      </c>
      <c r="C39" s="164" t="s">
        <v>505</v>
      </c>
      <c r="D39" s="166" t="s">
        <v>455</v>
      </c>
      <c r="E39" s="167">
        <v>0.25</v>
      </c>
      <c r="F39" s="170"/>
      <c r="G39" s="171"/>
      <c r="H39" s="166" t="s">
        <v>298</v>
      </c>
      <c r="I39" s="230"/>
      <c r="J39" s="300"/>
      <c r="K39" s="293"/>
      <c r="L39" s="288"/>
    </row>
    <row r="40" spans="1:12" s="223" customFormat="1" ht="37.5" customHeight="1">
      <c r="A40" s="262">
        <v>37</v>
      </c>
      <c r="B40" s="231">
        <v>41306</v>
      </c>
      <c r="C40" s="164" t="s">
        <v>505</v>
      </c>
      <c r="D40" s="166" t="s">
        <v>365</v>
      </c>
      <c r="E40" s="167">
        <v>1608.74</v>
      </c>
      <c r="F40" s="170"/>
      <c r="G40" s="171"/>
      <c r="H40" s="166" t="s">
        <v>298</v>
      </c>
      <c r="I40" s="230"/>
      <c r="J40" s="300"/>
      <c r="K40" s="293"/>
      <c r="L40" s="288"/>
    </row>
    <row r="41" spans="1:12" s="223" customFormat="1" ht="37.5" customHeight="1">
      <c r="A41" s="262">
        <v>38</v>
      </c>
      <c r="B41" s="231">
        <v>41306</v>
      </c>
      <c r="C41" s="164" t="s">
        <v>505</v>
      </c>
      <c r="D41" s="166" t="s">
        <v>365</v>
      </c>
      <c r="E41" s="167">
        <v>0.27</v>
      </c>
      <c r="F41" s="170"/>
      <c r="G41" s="171"/>
      <c r="H41" s="166" t="s">
        <v>298</v>
      </c>
      <c r="I41" s="230"/>
      <c r="J41" s="300"/>
      <c r="K41" s="293"/>
      <c r="L41" s="288"/>
    </row>
    <row r="42" spans="1:12" s="223" customFormat="1" ht="37.5" customHeight="1">
      <c r="A42" s="262">
        <v>39</v>
      </c>
      <c r="B42" s="231">
        <v>41306</v>
      </c>
      <c r="C42" s="164" t="s">
        <v>917</v>
      </c>
      <c r="D42" s="166" t="s">
        <v>286</v>
      </c>
      <c r="E42" s="167">
        <v>995.14</v>
      </c>
      <c r="F42" s="170"/>
      <c r="G42" s="171"/>
      <c r="H42" s="166" t="s">
        <v>298</v>
      </c>
      <c r="I42" s="230"/>
      <c r="J42" s="300"/>
      <c r="K42" s="293"/>
      <c r="L42" s="288"/>
    </row>
    <row r="43" spans="1:12" s="223" customFormat="1" ht="37.5" customHeight="1">
      <c r="A43" s="262">
        <v>40</v>
      </c>
      <c r="B43" s="231">
        <v>41306</v>
      </c>
      <c r="C43" s="164" t="s">
        <v>918</v>
      </c>
      <c r="D43" s="166" t="s">
        <v>286</v>
      </c>
      <c r="E43" s="167">
        <v>16.68</v>
      </c>
      <c r="F43" s="170"/>
      <c r="G43" s="171"/>
      <c r="H43" s="166" t="s">
        <v>298</v>
      </c>
      <c r="I43" s="230"/>
      <c r="J43" s="300"/>
      <c r="K43" s="293"/>
      <c r="L43" s="288"/>
    </row>
    <row r="44" spans="1:12" s="223" customFormat="1" ht="37.5" customHeight="1">
      <c r="A44" s="262">
        <v>41</v>
      </c>
      <c r="B44" s="231">
        <v>41306</v>
      </c>
      <c r="C44" s="164" t="s">
        <v>568</v>
      </c>
      <c r="D44" s="166" t="s">
        <v>563</v>
      </c>
      <c r="E44" s="167">
        <v>484.91</v>
      </c>
      <c r="F44" s="170" t="s">
        <v>264</v>
      </c>
      <c r="G44" s="171" t="s">
        <v>265</v>
      </c>
      <c r="H44" s="166" t="s">
        <v>298</v>
      </c>
      <c r="I44" s="230" t="s">
        <v>340</v>
      </c>
      <c r="J44" s="300"/>
      <c r="K44" s="293"/>
      <c r="L44" s="288"/>
    </row>
    <row r="45" spans="1:12" s="223" customFormat="1" ht="37.5" customHeight="1">
      <c r="A45" s="262">
        <v>42</v>
      </c>
      <c r="B45" s="231">
        <v>41306</v>
      </c>
      <c r="C45" s="164" t="s">
        <v>569</v>
      </c>
      <c r="D45" s="166" t="s">
        <v>563</v>
      </c>
      <c r="E45" s="167">
        <v>604.58</v>
      </c>
      <c r="F45" s="170" t="s">
        <v>264</v>
      </c>
      <c r="G45" s="171" t="s">
        <v>265</v>
      </c>
      <c r="H45" s="166" t="s">
        <v>298</v>
      </c>
      <c r="I45" s="230" t="s">
        <v>340</v>
      </c>
      <c r="J45" s="300"/>
      <c r="K45" s="293"/>
      <c r="L45" s="288"/>
    </row>
    <row r="46" spans="1:12" s="223" customFormat="1" ht="37.5" customHeight="1">
      <c r="A46" s="262">
        <v>43</v>
      </c>
      <c r="B46" s="231">
        <v>41306</v>
      </c>
      <c r="C46" s="164" t="s">
        <v>539</v>
      </c>
      <c r="D46" s="166" t="s">
        <v>540</v>
      </c>
      <c r="E46" s="167">
        <v>4000</v>
      </c>
      <c r="F46" s="170" t="s">
        <v>207</v>
      </c>
      <c r="G46" s="171" t="s">
        <v>208</v>
      </c>
      <c r="H46" s="166" t="s">
        <v>298</v>
      </c>
      <c r="I46" s="230" t="s">
        <v>432</v>
      </c>
      <c r="J46" s="300"/>
      <c r="K46" s="293"/>
      <c r="L46" s="288"/>
    </row>
    <row r="47" spans="1:12" s="223" customFormat="1" ht="37.5" customHeight="1">
      <c r="A47" s="262">
        <v>44</v>
      </c>
      <c r="B47" s="267">
        <v>41312</v>
      </c>
      <c r="C47" s="164" t="s">
        <v>366</v>
      </c>
      <c r="D47" s="164" t="s">
        <v>302</v>
      </c>
      <c r="E47" s="167">
        <v>2500</v>
      </c>
      <c r="F47" s="170" t="s">
        <v>52</v>
      </c>
      <c r="G47" s="171" t="s">
        <v>126</v>
      </c>
      <c r="H47" s="164" t="s">
        <v>300</v>
      </c>
      <c r="I47" s="230" t="s">
        <v>534</v>
      </c>
      <c r="J47" s="301">
        <v>500</v>
      </c>
      <c r="K47" s="293">
        <v>2000</v>
      </c>
      <c r="L47" s="287"/>
    </row>
    <row r="48" spans="1:12" s="223" customFormat="1" ht="37.5" customHeight="1">
      <c r="A48" s="262">
        <v>45</v>
      </c>
      <c r="B48" s="231">
        <v>41312</v>
      </c>
      <c r="C48" s="164" t="s">
        <v>656</v>
      </c>
      <c r="D48" s="166" t="s">
        <v>536</v>
      </c>
      <c r="E48" s="167">
        <v>2741.86</v>
      </c>
      <c r="F48" s="170" t="s">
        <v>207</v>
      </c>
      <c r="G48" s="171" t="s">
        <v>208</v>
      </c>
      <c r="H48" s="166" t="s">
        <v>298</v>
      </c>
      <c r="I48" s="230" t="s">
        <v>502</v>
      </c>
      <c r="J48" s="300"/>
      <c r="K48" s="293"/>
      <c r="L48" s="288"/>
    </row>
    <row r="49" spans="1:12" s="223" customFormat="1" ht="37.5" customHeight="1">
      <c r="A49" s="262">
        <v>46</v>
      </c>
      <c r="B49" s="267">
        <v>41312</v>
      </c>
      <c r="C49" s="164" t="s">
        <v>514</v>
      </c>
      <c r="D49" s="164" t="s">
        <v>301</v>
      </c>
      <c r="E49" s="167">
        <v>767.62</v>
      </c>
      <c r="F49" s="163" t="s">
        <v>207</v>
      </c>
      <c r="G49" s="164" t="s">
        <v>208</v>
      </c>
      <c r="H49" s="164" t="s">
        <v>298</v>
      </c>
      <c r="I49" s="230" t="s">
        <v>444</v>
      </c>
      <c r="J49" s="300">
        <v>122</v>
      </c>
      <c r="K49" s="293">
        <f>E49-J49</f>
        <v>645.62</v>
      </c>
      <c r="L49" s="287"/>
    </row>
    <row r="50" spans="1:12" s="223" customFormat="1" ht="37.5" customHeight="1">
      <c r="A50" s="262">
        <v>47</v>
      </c>
      <c r="B50" s="231">
        <v>41319</v>
      </c>
      <c r="C50" s="164" t="s">
        <v>570</v>
      </c>
      <c r="D50" s="166" t="s">
        <v>563</v>
      </c>
      <c r="E50" s="167">
        <v>553.41</v>
      </c>
      <c r="F50" s="170" t="s">
        <v>264</v>
      </c>
      <c r="G50" s="171" t="s">
        <v>265</v>
      </c>
      <c r="H50" s="166" t="s">
        <v>298</v>
      </c>
      <c r="I50" s="230" t="s">
        <v>561</v>
      </c>
      <c r="J50" s="300"/>
      <c r="K50" s="293"/>
      <c r="L50" s="288"/>
    </row>
    <row r="51" spans="1:12" s="223" customFormat="1" ht="37.5" customHeight="1">
      <c r="A51" s="262">
        <v>48</v>
      </c>
      <c r="B51" s="231">
        <v>41319</v>
      </c>
      <c r="C51" s="164" t="s">
        <v>657</v>
      </c>
      <c r="D51" s="166" t="s">
        <v>541</v>
      </c>
      <c r="E51" s="167">
        <v>3581.15</v>
      </c>
      <c r="F51" s="170" t="s">
        <v>207</v>
      </c>
      <c r="G51" s="171" t="s">
        <v>208</v>
      </c>
      <c r="H51" s="166" t="s">
        <v>298</v>
      </c>
      <c r="I51" s="230" t="s">
        <v>502</v>
      </c>
      <c r="J51" s="300"/>
      <c r="K51" s="293"/>
      <c r="L51" s="288"/>
    </row>
    <row r="52" spans="1:12" s="223" customFormat="1" ht="37.5" customHeight="1">
      <c r="A52" s="262">
        <v>49</v>
      </c>
      <c r="B52" s="231">
        <v>41319</v>
      </c>
      <c r="C52" s="164" t="s">
        <v>658</v>
      </c>
      <c r="D52" s="166" t="s">
        <v>541</v>
      </c>
      <c r="E52" s="167">
        <v>386.2</v>
      </c>
      <c r="F52" s="170" t="s">
        <v>207</v>
      </c>
      <c r="G52" s="171" t="s">
        <v>208</v>
      </c>
      <c r="H52" s="166" t="s">
        <v>298</v>
      </c>
      <c r="I52" s="230" t="s">
        <v>502</v>
      </c>
      <c r="J52" s="300"/>
      <c r="K52" s="293"/>
      <c r="L52" s="288"/>
    </row>
    <row r="53" spans="1:12" s="223" customFormat="1" ht="37.5" customHeight="1">
      <c r="A53" s="262">
        <v>50</v>
      </c>
      <c r="B53" s="231">
        <v>41323</v>
      </c>
      <c r="C53" s="164" t="s">
        <v>506</v>
      </c>
      <c r="D53" s="166" t="s">
        <v>304</v>
      </c>
      <c r="E53" s="167">
        <v>7188.8</v>
      </c>
      <c r="F53" s="166" t="s">
        <v>79</v>
      </c>
      <c r="G53" s="166" t="s">
        <v>0</v>
      </c>
      <c r="H53" s="166" t="s">
        <v>298</v>
      </c>
      <c r="I53" s="230" t="s">
        <v>356</v>
      </c>
      <c r="J53" s="300"/>
      <c r="K53" s="293"/>
      <c r="L53" s="288"/>
    </row>
    <row r="54" spans="1:12" s="223" customFormat="1" ht="37.5" customHeight="1">
      <c r="A54" s="262">
        <v>51</v>
      </c>
      <c r="B54" s="231">
        <v>41323</v>
      </c>
      <c r="C54" s="164" t="s">
        <v>507</v>
      </c>
      <c r="D54" s="166" t="s">
        <v>304</v>
      </c>
      <c r="E54" s="167">
        <v>1347.29</v>
      </c>
      <c r="F54" s="166" t="s">
        <v>79</v>
      </c>
      <c r="G54" s="166" t="s">
        <v>0</v>
      </c>
      <c r="H54" s="166" t="s">
        <v>300</v>
      </c>
      <c r="I54" s="230" t="s">
        <v>356</v>
      </c>
      <c r="J54" s="300"/>
      <c r="K54" s="293">
        <v>8536.09</v>
      </c>
      <c r="L54" s="288"/>
    </row>
    <row r="55" spans="1:12" s="223" customFormat="1" ht="37.5" customHeight="1">
      <c r="A55" s="262">
        <v>52</v>
      </c>
      <c r="B55" s="231">
        <v>41323</v>
      </c>
      <c r="C55" s="164" t="s">
        <v>508</v>
      </c>
      <c r="D55" s="166" t="s">
        <v>304</v>
      </c>
      <c r="E55" s="167">
        <v>921.37</v>
      </c>
      <c r="F55" s="166" t="s">
        <v>79</v>
      </c>
      <c r="G55" s="166" t="s">
        <v>0</v>
      </c>
      <c r="H55" s="166" t="s">
        <v>298</v>
      </c>
      <c r="I55" s="230" t="s">
        <v>356</v>
      </c>
      <c r="J55" s="300"/>
      <c r="K55" s="293"/>
      <c r="L55" s="288"/>
    </row>
    <row r="56" spans="1:12" s="223" customFormat="1" ht="37.5" customHeight="1">
      <c r="A56" s="262">
        <v>53</v>
      </c>
      <c r="B56" s="231">
        <v>41323</v>
      </c>
      <c r="C56" s="164" t="s">
        <v>509</v>
      </c>
      <c r="D56" s="166" t="s">
        <v>309</v>
      </c>
      <c r="E56" s="167">
        <v>1493</v>
      </c>
      <c r="F56" s="170" t="s">
        <v>170</v>
      </c>
      <c r="G56" s="171" t="s">
        <v>44</v>
      </c>
      <c r="H56" s="166" t="s">
        <v>298</v>
      </c>
      <c r="I56" s="230" t="s">
        <v>356</v>
      </c>
      <c r="J56" s="300"/>
      <c r="K56" s="293"/>
      <c r="L56" s="288"/>
    </row>
    <row r="57" spans="1:12" s="223" customFormat="1" ht="37.5" customHeight="1">
      <c r="A57" s="262">
        <v>54</v>
      </c>
      <c r="B57" s="231">
        <v>41323</v>
      </c>
      <c r="C57" s="164" t="s">
        <v>510</v>
      </c>
      <c r="D57" s="166" t="s">
        <v>304</v>
      </c>
      <c r="E57" s="167">
        <v>7.5200000000000005</v>
      </c>
      <c r="F57" s="166" t="s">
        <v>79</v>
      </c>
      <c r="G57" s="166" t="s">
        <v>0</v>
      </c>
      <c r="H57" s="166" t="s">
        <v>298</v>
      </c>
      <c r="I57" s="230" t="s">
        <v>356</v>
      </c>
      <c r="J57" s="300"/>
      <c r="K57" s="293">
        <v>2580.5299999999997</v>
      </c>
      <c r="L57" s="288"/>
    </row>
    <row r="58" spans="1:12" s="223" customFormat="1" ht="37.5" customHeight="1">
      <c r="A58" s="262">
        <v>55</v>
      </c>
      <c r="B58" s="231">
        <v>41323</v>
      </c>
      <c r="C58" s="166" t="s">
        <v>512</v>
      </c>
      <c r="D58" s="166" t="s">
        <v>330</v>
      </c>
      <c r="E58" s="167">
        <v>62.93</v>
      </c>
      <c r="F58" s="163" t="s">
        <v>173</v>
      </c>
      <c r="G58" s="164" t="s">
        <v>171</v>
      </c>
      <c r="H58" s="166" t="s">
        <v>300</v>
      </c>
      <c r="I58" s="230" t="s">
        <v>356</v>
      </c>
      <c r="J58" s="300"/>
      <c r="K58" s="293"/>
      <c r="L58" s="273"/>
    </row>
    <row r="59" spans="1:12" s="223" customFormat="1" ht="37.5" customHeight="1">
      <c r="A59" s="262">
        <v>56</v>
      </c>
      <c r="B59" s="231">
        <v>41323</v>
      </c>
      <c r="C59" s="166" t="s">
        <v>513</v>
      </c>
      <c r="D59" s="166" t="s">
        <v>330</v>
      </c>
      <c r="E59" s="167">
        <v>95.71</v>
      </c>
      <c r="F59" s="163" t="s">
        <v>173</v>
      </c>
      <c r="G59" s="164" t="s">
        <v>171</v>
      </c>
      <c r="H59" s="166" t="s">
        <v>298</v>
      </c>
      <c r="I59" s="230" t="s">
        <v>356</v>
      </c>
      <c r="J59" s="300"/>
      <c r="K59" s="293"/>
      <c r="L59" s="273"/>
    </row>
    <row r="60" spans="1:12" s="223" customFormat="1" ht="37.5" customHeight="1">
      <c r="A60" s="262">
        <v>57</v>
      </c>
      <c r="B60" s="231">
        <v>41325</v>
      </c>
      <c r="C60" s="164" t="s">
        <v>617</v>
      </c>
      <c r="D60" s="166" t="s">
        <v>355</v>
      </c>
      <c r="E60" s="167">
        <v>15000</v>
      </c>
      <c r="F60" s="170" t="s">
        <v>54</v>
      </c>
      <c r="G60" s="171" t="s">
        <v>277</v>
      </c>
      <c r="H60" s="166" t="s">
        <v>298</v>
      </c>
      <c r="I60" s="230" t="s">
        <v>534</v>
      </c>
      <c r="J60" s="300"/>
      <c r="K60" s="293"/>
      <c r="L60" s="288"/>
    </row>
    <row r="61" spans="1:12" s="223" customFormat="1" ht="37.5" customHeight="1">
      <c r="A61" s="262">
        <v>58</v>
      </c>
      <c r="B61" s="231">
        <v>41334</v>
      </c>
      <c r="C61" s="164" t="s">
        <v>588</v>
      </c>
      <c r="D61" s="166" t="s">
        <v>297</v>
      </c>
      <c r="E61" s="167">
        <v>5.7</v>
      </c>
      <c r="F61" s="170" t="s">
        <v>244</v>
      </c>
      <c r="G61" s="171" t="s">
        <v>245</v>
      </c>
      <c r="H61" s="166" t="s">
        <v>298</v>
      </c>
      <c r="I61" s="230" t="s">
        <v>534</v>
      </c>
      <c r="J61" s="300"/>
      <c r="K61" s="293"/>
      <c r="L61" s="288"/>
    </row>
    <row r="62" spans="1:12" s="223" customFormat="1" ht="37.5" customHeight="1">
      <c r="A62" s="262">
        <v>59</v>
      </c>
      <c r="B62" s="231">
        <v>41334</v>
      </c>
      <c r="C62" s="164" t="s">
        <v>515</v>
      </c>
      <c r="D62" s="164" t="s">
        <v>354</v>
      </c>
      <c r="E62" s="167">
        <v>4855.4</v>
      </c>
      <c r="F62" s="170"/>
      <c r="G62" s="171"/>
      <c r="H62" s="164" t="s">
        <v>298</v>
      </c>
      <c r="I62" s="230"/>
      <c r="J62" s="448">
        <f>'GIORNALE DELLE ENTRATE'!$J$33</f>
        <v>1555.93</v>
      </c>
      <c r="K62" s="293">
        <f>E62-J62</f>
        <v>3299.4699999999993</v>
      </c>
      <c r="L62" s="287"/>
    </row>
    <row r="63" spans="1:12" s="223" customFormat="1" ht="37.5" customHeight="1">
      <c r="A63" s="262">
        <v>60</v>
      </c>
      <c r="B63" s="231">
        <v>41334</v>
      </c>
      <c r="C63" s="164" t="s">
        <v>516</v>
      </c>
      <c r="D63" s="164" t="s">
        <v>354</v>
      </c>
      <c r="E63" s="167">
        <v>0.53</v>
      </c>
      <c r="F63" s="170"/>
      <c r="G63" s="171"/>
      <c r="H63" s="164" t="s">
        <v>298</v>
      </c>
      <c r="I63" s="230"/>
      <c r="J63" s="301"/>
      <c r="K63" s="293">
        <v>0.53</v>
      </c>
      <c r="L63" s="287"/>
    </row>
    <row r="64" spans="1:12" s="223" customFormat="1" ht="37.5" customHeight="1">
      <c r="A64" s="262">
        <v>61</v>
      </c>
      <c r="B64" s="231">
        <v>41334</v>
      </c>
      <c r="C64" s="164" t="s">
        <v>515</v>
      </c>
      <c r="D64" s="166" t="s">
        <v>352</v>
      </c>
      <c r="E64" s="167">
        <v>1004.72</v>
      </c>
      <c r="F64" s="170"/>
      <c r="G64" s="171"/>
      <c r="H64" s="164" t="s">
        <v>298</v>
      </c>
      <c r="I64" s="230"/>
      <c r="J64" s="300">
        <f>'GIORNALE DELLE ENTRATE'!$J$36</f>
        <v>305.67</v>
      </c>
      <c r="K64" s="293">
        <f>E64-J64</f>
        <v>699.05</v>
      </c>
      <c r="L64" s="287"/>
    </row>
    <row r="65" spans="1:14" s="223" customFormat="1" ht="37.5" customHeight="1">
      <c r="A65" s="262">
        <v>62</v>
      </c>
      <c r="B65" s="231">
        <v>41334</v>
      </c>
      <c r="C65" s="164" t="s">
        <v>516</v>
      </c>
      <c r="D65" s="166" t="s">
        <v>352</v>
      </c>
      <c r="E65" s="167">
        <v>0.95</v>
      </c>
      <c r="F65" s="170"/>
      <c r="G65" s="171"/>
      <c r="H65" s="164" t="s">
        <v>298</v>
      </c>
      <c r="I65" s="230"/>
      <c r="J65" s="301"/>
      <c r="K65" s="293">
        <v>0.95</v>
      </c>
      <c r="L65" s="287"/>
      <c r="M65" s="56"/>
      <c r="N65" s="56"/>
    </row>
    <row r="66" spans="1:14" s="223" customFormat="1" ht="37.5" customHeight="1">
      <c r="A66" s="262">
        <v>63</v>
      </c>
      <c r="B66" s="231">
        <v>41334</v>
      </c>
      <c r="C66" s="164" t="s">
        <v>515</v>
      </c>
      <c r="D66" s="166" t="s">
        <v>451</v>
      </c>
      <c r="E66" s="167">
        <v>1828.6</v>
      </c>
      <c r="F66" s="170"/>
      <c r="G66" s="171"/>
      <c r="H66" s="166" t="s">
        <v>298</v>
      </c>
      <c r="I66" s="230"/>
      <c r="J66" s="448">
        <f>'GIORNALE DELLE ENTRATE'!$J$40</f>
        <v>578.6000000000001</v>
      </c>
      <c r="K66" s="293">
        <f>E66-J66</f>
        <v>1249.9999999999998</v>
      </c>
      <c r="L66" s="288"/>
      <c r="M66" s="56"/>
      <c r="N66" s="56"/>
    </row>
    <row r="67" spans="1:14" s="223" customFormat="1" ht="37.5" customHeight="1">
      <c r="A67" s="262">
        <v>64</v>
      </c>
      <c r="B67" s="231">
        <v>41334</v>
      </c>
      <c r="C67" s="164" t="s">
        <v>515</v>
      </c>
      <c r="D67" s="166" t="s">
        <v>455</v>
      </c>
      <c r="E67" s="167">
        <v>1972.24</v>
      </c>
      <c r="F67" s="170"/>
      <c r="G67" s="171"/>
      <c r="H67" s="166" t="s">
        <v>298</v>
      </c>
      <c r="I67" s="230"/>
      <c r="J67" s="300">
        <f>'GIORNALE DELLE ENTRATE'!$J$44</f>
        <v>523.05</v>
      </c>
      <c r="K67" s="293">
        <f>E67-J67</f>
        <v>1449.19</v>
      </c>
      <c r="L67" s="288"/>
      <c r="M67" s="56"/>
      <c r="N67" s="56"/>
    </row>
    <row r="68" spans="1:14" s="223" customFormat="1" ht="37.5" customHeight="1">
      <c r="A68" s="262">
        <v>65</v>
      </c>
      <c r="B68" s="231">
        <v>41334</v>
      </c>
      <c r="C68" s="164" t="s">
        <v>516</v>
      </c>
      <c r="D68" s="166" t="s">
        <v>455</v>
      </c>
      <c r="E68" s="167">
        <v>0.81</v>
      </c>
      <c r="F68" s="170"/>
      <c r="G68" s="171"/>
      <c r="H68" s="166" t="s">
        <v>298</v>
      </c>
      <c r="I68" s="230"/>
      <c r="J68" s="300"/>
      <c r="K68" s="293">
        <v>0.81</v>
      </c>
      <c r="L68" s="288"/>
      <c r="M68" s="56"/>
      <c r="N68" s="56"/>
    </row>
    <row r="69" spans="1:12" s="223" customFormat="1" ht="37.5" customHeight="1">
      <c r="A69" s="262">
        <v>66</v>
      </c>
      <c r="B69" s="231">
        <v>41334</v>
      </c>
      <c r="C69" s="164" t="s">
        <v>515</v>
      </c>
      <c r="D69" s="166" t="s">
        <v>365</v>
      </c>
      <c r="E69" s="167">
        <v>1628.42</v>
      </c>
      <c r="F69" s="170"/>
      <c r="G69" s="171"/>
      <c r="H69" s="166" t="s">
        <v>298</v>
      </c>
      <c r="I69" s="230"/>
      <c r="J69" s="300">
        <f>'GIORNALE DELLE ENTRATE'!$J$49</f>
        <v>378.97999999999996</v>
      </c>
      <c r="K69" s="293">
        <f>E69-J69</f>
        <v>1249.44</v>
      </c>
      <c r="L69" s="288"/>
    </row>
    <row r="70" spans="1:12" s="223" customFormat="1" ht="37.5" customHeight="1">
      <c r="A70" s="262">
        <v>67</v>
      </c>
      <c r="B70" s="231">
        <v>41334</v>
      </c>
      <c r="C70" s="164" t="s">
        <v>516</v>
      </c>
      <c r="D70" s="166" t="s">
        <v>365</v>
      </c>
      <c r="E70" s="167">
        <v>0.56</v>
      </c>
      <c r="F70" s="170"/>
      <c r="G70" s="171"/>
      <c r="H70" s="166" t="s">
        <v>298</v>
      </c>
      <c r="I70" s="230"/>
      <c r="J70" s="300"/>
      <c r="K70" s="293">
        <v>0.56</v>
      </c>
      <c r="L70" s="288"/>
    </row>
    <row r="71" spans="1:12" s="223" customFormat="1" ht="37.5" customHeight="1">
      <c r="A71" s="262">
        <v>68</v>
      </c>
      <c r="B71" s="231">
        <v>41334</v>
      </c>
      <c r="C71" s="164" t="s">
        <v>350</v>
      </c>
      <c r="D71" s="166" t="s">
        <v>286</v>
      </c>
      <c r="E71" s="167">
        <f>'GIORNALE DELLE ENTRATE'!E50</f>
        <v>2086.2000000000003</v>
      </c>
      <c r="F71" s="170"/>
      <c r="G71" s="171"/>
      <c r="H71" s="166" t="s">
        <v>298</v>
      </c>
      <c r="I71" s="230"/>
      <c r="J71" s="300"/>
      <c r="K71" s="293"/>
      <c r="L71" s="288"/>
    </row>
    <row r="72" spans="1:12" s="223" customFormat="1" ht="37.5" customHeight="1">
      <c r="A72" s="262">
        <v>69</v>
      </c>
      <c r="B72" s="231">
        <v>41334</v>
      </c>
      <c r="C72" s="164" t="s">
        <v>486</v>
      </c>
      <c r="D72" s="166" t="s">
        <v>286</v>
      </c>
      <c r="E72" s="167">
        <f>'GIORNALE DELLE ENTRATE'!E51</f>
        <v>37.739999999999995</v>
      </c>
      <c r="F72" s="170"/>
      <c r="G72" s="171"/>
      <c r="H72" s="166" t="s">
        <v>298</v>
      </c>
      <c r="I72" s="230"/>
      <c r="J72" s="300"/>
      <c r="K72" s="293"/>
      <c r="L72" s="288"/>
    </row>
    <row r="73" spans="1:12" s="223" customFormat="1" ht="37.5" customHeight="1">
      <c r="A73" s="262">
        <v>70</v>
      </c>
      <c r="B73" s="231">
        <v>41334</v>
      </c>
      <c r="C73" s="164" t="s">
        <v>659</v>
      </c>
      <c r="D73" s="166" t="s">
        <v>372</v>
      </c>
      <c r="E73" s="167">
        <v>1106.18</v>
      </c>
      <c r="F73" s="170" t="s">
        <v>207</v>
      </c>
      <c r="G73" s="171" t="s">
        <v>208</v>
      </c>
      <c r="H73" s="166" t="s">
        <v>298</v>
      </c>
      <c r="I73" s="230" t="s">
        <v>502</v>
      </c>
      <c r="J73" s="300"/>
      <c r="K73" s="293"/>
      <c r="L73" s="288"/>
    </row>
    <row r="74" spans="1:12" s="223" customFormat="1" ht="37.5" customHeight="1">
      <c r="A74" s="262">
        <v>71</v>
      </c>
      <c r="B74" s="231">
        <v>41334</v>
      </c>
      <c r="C74" s="164" t="s">
        <v>373</v>
      </c>
      <c r="D74" s="166" t="s">
        <v>583</v>
      </c>
      <c r="E74" s="167">
        <v>6.9</v>
      </c>
      <c r="F74" s="170" t="s">
        <v>58</v>
      </c>
      <c r="G74" s="171" t="s">
        <v>71</v>
      </c>
      <c r="H74" s="166" t="s">
        <v>298</v>
      </c>
      <c r="I74" s="230" t="s">
        <v>534</v>
      </c>
      <c r="J74" s="300"/>
      <c r="K74" s="293"/>
      <c r="L74" s="288"/>
    </row>
    <row r="75" spans="1:12" s="223" customFormat="1" ht="37.5" customHeight="1">
      <c r="A75" s="262">
        <v>72</v>
      </c>
      <c r="B75" s="231">
        <v>41334</v>
      </c>
      <c r="C75" s="164" t="s">
        <v>373</v>
      </c>
      <c r="D75" s="166" t="s">
        <v>595</v>
      </c>
      <c r="E75" s="167">
        <v>45</v>
      </c>
      <c r="F75" s="170" t="s">
        <v>207</v>
      </c>
      <c r="G75" s="171" t="s">
        <v>208</v>
      </c>
      <c r="H75" s="166" t="s">
        <v>298</v>
      </c>
      <c r="I75" s="230" t="s">
        <v>414</v>
      </c>
      <c r="J75" s="300"/>
      <c r="K75" s="293"/>
      <c r="L75" s="288"/>
    </row>
    <row r="76" spans="1:12" s="223" customFormat="1" ht="37.5" customHeight="1">
      <c r="A76" s="262">
        <v>73</v>
      </c>
      <c r="B76" s="231">
        <v>41337</v>
      </c>
      <c r="C76" s="164" t="s">
        <v>373</v>
      </c>
      <c r="D76" s="166" t="s">
        <v>586</v>
      </c>
      <c r="E76" s="167">
        <v>313</v>
      </c>
      <c r="F76" s="170" t="s">
        <v>207</v>
      </c>
      <c r="G76" s="171" t="s">
        <v>208</v>
      </c>
      <c r="H76" s="166" t="s">
        <v>298</v>
      </c>
      <c r="I76" s="230" t="s">
        <v>502</v>
      </c>
      <c r="J76" s="300"/>
      <c r="K76" s="293"/>
      <c r="L76" s="288"/>
    </row>
    <row r="77" spans="1:12" s="223" customFormat="1" ht="37.5" customHeight="1">
      <c r="A77" s="262">
        <v>74</v>
      </c>
      <c r="B77" s="231">
        <v>41337</v>
      </c>
      <c r="C77" s="164" t="s">
        <v>373</v>
      </c>
      <c r="D77" s="166" t="s">
        <v>583</v>
      </c>
      <c r="E77" s="167">
        <v>14.4</v>
      </c>
      <c r="F77" s="170" t="s">
        <v>58</v>
      </c>
      <c r="G77" s="171" t="s">
        <v>71</v>
      </c>
      <c r="H77" s="166" t="s">
        <v>298</v>
      </c>
      <c r="I77" s="230" t="s">
        <v>534</v>
      </c>
      <c r="J77" s="300"/>
      <c r="K77" s="293"/>
      <c r="L77" s="288"/>
    </row>
    <row r="78" spans="1:12" s="223" customFormat="1" ht="37.5" customHeight="1">
      <c r="A78" s="262">
        <v>75</v>
      </c>
      <c r="B78" s="231">
        <v>41337</v>
      </c>
      <c r="C78" s="164" t="s">
        <v>585</v>
      </c>
      <c r="D78" s="166" t="s">
        <v>586</v>
      </c>
      <c r="E78" s="167">
        <v>339.47</v>
      </c>
      <c r="F78" s="170" t="s">
        <v>135</v>
      </c>
      <c r="G78" s="171" t="s">
        <v>158</v>
      </c>
      <c r="H78" s="166" t="s">
        <v>298</v>
      </c>
      <c r="I78" s="230" t="s">
        <v>534</v>
      </c>
      <c r="J78" s="300"/>
      <c r="K78" s="293"/>
      <c r="L78" s="288"/>
    </row>
    <row r="79" spans="1:12" s="223" customFormat="1" ht="37.5" customHeight="1">
      <c r="A79" s="262">
        <v>76</v>
      </c>
      <c r="B79" s="231">
        <v>41337</v>
      </c>
      <c r="C79" s="164" t="s">
        <v>647</v>
      </c>
      <c r="D79" s="166" t="s">
        <v>586</v>
      </c>
      <c r="E79" s="167">
        <v>10.55</v>
      </c>
      <c r="F79" s="170" t="s">
        <v>58</v>
      </c>
      <c r="G79" s="171" t="s">
        <v>71</v>
      </c>
      <c r="H79" s="166" t="s">
        <v>298</v>
      </c>
      <c r="I79" s="230" t="s">
        <v>534</v>
      </c>
      <c r="J79" s="300"/>
      <c r="K79" s="293"/>
      <c r="L79" s="288"/>
    </row>
    <row r="80" spans="1:12" s="223" customFormat="1" ht="37.5" customHeight="1">
      <c r="A80" s="262">
        <v>77</v>
      </c>
      <c r="B80" s="231">
        <v>41344</v>
      </c>
      <c r="C80" s="164" t="s">
        <v>542</v>
      </c>
      <c r="D80" s="166" t="s">
        <v>363</v>
      </c>
      <c r="E80" s="167">
        <v>4709.93</v>
      </c>
      <c r="F80" s="170" t="s">
        <v>207</v>
      </c>
      <c r="G80" s="171" t="s">
        <v>208</v>
      </c>
      <c r="H80" s="166" t="s">
        <v>298</v>
      </c>
      <c r="I80" s="230" t="s">
        <v>409</v>
      </c>
      <c r="J80" s="300"/>
      <c r="K80" s="293"/>
      <c r="L80" s="288"/>
    </row>
    <row r="81" spans="1:12" s="223" customFormat="1" ht="37.5" customHeight="1">
      <c r="A81" s="262">
        <v>78</v>
      </c>
      <c r="B81" s="231">
        <v>41344</v>
      </c>
      <c r="C81" s="164" t="s">
        <v>660</v>
      </c>
      <c r="D81" s="166" t="s">
        <v>536</v>
      </c>
      <c r="E81" s="167">
        <v>2042.48</v>
      </c>
      <c r="F81" s="170" t="s">
        <v>207</v>
      </c>
      <c r="G81" s="171" t="s">
        <v>208</v>
      </c>
      <c r="H81" s="166" t="s">
        <v>298</v>
      </c>
      <c r="I81" s="230" t="s">
        <v>502</v>
      </c>
      <c r="J81" s="300"/>
      <c r="K81" s="293"/>
      <c r="L81" s="288"/>
    </row>
    <row r="82" spans="1:12" s="223" customFormat="1" ht="37.5" customHeight="1">
      <c r="A82" s="262">
        <v>79</v>
      </c>
      <c r="B82" s="231">
        <v>41344</v>
      </c>
      <c r="C82" s="164" t="s">
        <v>661</v>
      </c>
      <c r="D82" s="166" t="s">
        <v>536</v>
      </c>
      <c r="E82" s="167">
        <v>4114</v>
      </c>
      <c r="F82" s="170" t="s">
        <v>207</v>
      </c>
      <c r="G82" s="171" t="s">
        <v>208</v>
      </c>
      <c r="H82" s="166" t="s">
        <v>298</v>
      </c>
      <c r="I82" s="230" t="s">
        <v>405</v>
      </c>
      <c r="J82" s="300"/>
      <c r="K82" s="293"/>
      <c r="L82" s="288"/>
    </row>
    <row r="83" spans="1:12" s="223" customFormat="1" ht="37.5" customHeight="1">
      <c r="A83" s="262">
        <v>80</v>
      </c>
      <c r="B83" s="231">
        <v>41344</v>
      </c>
      <c r="C83" s="164" t="s">
        <v>559</v>
      </c>
      <c r="D83" s="166" t="s">
        <v>560</v>
      </c>
      <c r="E83" s="167">
        <v>132</v>
      </c>
      <c r="F83" s="170" t="s">
        <v>264</v>
      </c>
      <c r="G83" s="171" t="s">
        <v>265</v>
      </c>
      <c r="H83" s="166" t="s">
        <v>298</v>
      </c>
      <c r="I83" s="230" t="s">
        <v>561</v>
      </c>
      <c r="J83" s="300"/>
      <c r="K83" s="293"/>
      <c r="L83" s="288"/>
    </row>
    <row r="84" spans="1:12" s="223" customFormat="1" ht="37.5" customHeight="1">
      <c r="A84" s="262">
        <v>81</v>
      </c>
      <c r="B84" s="231">
        <v>41344</v>
      </c>
      <c r="C84" s="164" t="s">
        <v>571</v>
      </c>
      <c r="D84" s="166" t="s">
        <v>572</v>
      </c>
      <c r="E84" s="167">
        <v>805.86</v>
      </c>
      <c r="F84" s="170" t="s">
        <v>264</v>
      </c>
      <c r="G84" s="171" t="s">
        <v>265</v>
      </c>
      <c r="H84" s="166" t="s">
        <v>298</v>
      </c>
      <c r="I84" s="230" t="s">
        <v>561</v>
      </c>
      <c r="J84" s="300"/>
      <c r="K84" s="293"/>
      <c r="L84" s="288"/>
    </row>
    <row r="85" spans="1:12" s="223" customFormat="1" ht="37.5" customHeight="1">
      <c r="A85" s="262">
        <v>82</v>
      </c>
      <c r="B85" s="231">
        <v>41347</v>
      </c>
      <c r="C85" s="164" t="s">
        <v>558</v>
      </c>
      <c r="D85" s="166" t="s">
        <v>338</v>
      </c>
      <c r="E85" s="167">
        <v>2500</v>
      </c>
      <c r="F85" s="170" t="s">
        <v>54</v>
      </c>
      <c r="G85" s="171" t="s">
        <v>277</v>
      </c>
      <c r="H85" s="166" t="s">
        <v>298</v>
      </c>
      <c r="I85" s="230" t="s">
        <v>534</v>
      </c>
      <c r="J85" s="300"/>
      <c r="K85" s="293"/>
      <c r="L85" s="288"/>
    </row>
    <row r="86" spans="1:12" s="223" customFormat="1" ht="37.5" customHeight="1">
      <c r="A86" s="262">
        <v>83</v>
      </c>
      <c r="B86" s="231">
        <v>41352</v>
      </c>
      <c r="C86" s="164" t="s">
        <v>521</v>
      </c>
      <c r="D86" s="166" t="s">
        <v>308</v>
      </c>
      <c r="E86" s="167">
        <v>34131</v>
      </c>
      <c r="F86" s="163" t="s">
        <v>230</v>
      </c>
      <c r="G86" s="164" t="s">
        <v>143</v>
      </c>
      <c r="H86" s="164" t="s">
        <v>300</v>
      </c>
      <c r="I86" s="165" t="s">
        <v>779</v>
      </c>
      <c r="J86" s="300"/>
      <c r="K86" s="293"/>
      <c r="L86" s="288"/>
    </row>
    <row r="87" spans="1:12" s="223" customFormat="1" ht="37.5" customHeight="1">
      <c r="A87" s="262">
        <v>84</v>
      </c>
      <c r="B87" s="231">
        <v>41352</v>
      </c>
      <c r="C87" s="164" t="s">
        <v>517</v>
      </c>
      <c r="D87" s="166" t="s">
        <v>304</v>
      </c>
      <c r="E87" s="167">
        <v>500</v>
      </c>
      <c r="F87" s="166" t="s">
        <v>79</v>
      </c>
      <c r="G87" s="166" t="s">
        <v>0</v>
      </c>
      <c r="H87" s="166" t="s">
        <v>300</v>
      </c>
      <c r="I87" s="230" t="s">
        <v>356</v>
      </c>
      <c r="J87" s="300"/>
      <c r="K87" s="293"/>
      <c r="L87" s="288"/>
    </row>
    <row r="88" spans="1:12" s="223" customFormat="1" ht="37.5" customHeight="1">
      <c r="A88" s="262">
        <v>85</v>
      </c>
      <c r="B88" s="231">
        <v>41352</v>
      </c>
      <c r="C88" s="164" t="s">
        <v>518</v>
      </c>
      <c r="D88" s="166" t="s">
        <v>304</v>
      </c>
      <c r="E88" s="167">
        <v>122</v>
      </c>
      <c r="F88" s="166" t="s">
        <v>79</v>
      </c>
      <c r="G88" s="166" t="s">
        <v>0</v>
      </c>
      <c r="H88" s="166" t="s">
        <v>298</v>
      </c>
      <c r="I88" s="230" t="s">
        <v>356</v>
      </c>
      <c r="J88" s="300"/>
      <c r="K88" s="293"/>
      <c r="L88" s="288"/>
    </row>
    <row r="89" spans="1:12" s="223" customFormat="1" ht="37.5" customHeight="1">
      <c r="A89" s="262">
        <v>86</v>
      </c>
      <c r="B89" s="231">
        <v>41352</v>
      </c>
      <c r="C89" s="164" t="s">
        <v>519</v>
      </c>
      <c r="D89" s="166" t="s">
        <v>304</v>
      </c>
      <c r="E89" s="167">
        <v>2258.61</v>
      </c>
      <c r="F89" s="166" t="s">
        <v>79</v>
      </c>
      <c r="G89" s="166" t="s">
        <v>0</v>
      </c>
      <c r="H89" s="166" t="s">
        <v>298</v>
      </c>
      <c r="I89" s="230" t="s">
        <v>356</v>
      </c>
      <c r="J89" s="300"/>
      <c r="K89" s="293"/>
      <c r="L89" s="288"/>
    </row>
    <row r="90" spans="1:12" s="223" customFormat="1" ht="37.5" customHeight="1">
      <c r="A90" s="262">
        <v>87</v>
      </c>
      <c r="B90" s="231">
        <v>41352</v>
      </c>
      <c r="C90" s="164" t="s">
        <v>520</v>
      </c>
      <c r="D90" s="166" t="s">
        <v>309</v>
      </c>
      <c r="E90" s="167">
        <v>3129</v>
      </c>
      <c r="F90" s="170" t="s">
        <v>170</v>
      </c>
      <c r="G90" s="171" t="s">
        <v>44</v>
      </c>
      <c r="H90" s="166" t="s">
        <v>298</v>
      </c>
      <c r="I90" s="230" t="s">
        <v>356</v>
      </c>
      <c r="J90" s="300"/>
      <c r="K90" s="293"/>
      <c r="L90" s="288"/>
    </row>
    <row r="91" spans="1:12" s="223" customFormat="1" ht="37.5" customHeight="1">
      <c r="A91" s="262">
        <v>88</v>
      </c>
      <c r="B91" s="231">
        <v>41352</v>
      </c>
      <c r="C91" s="164" t="s">
        <v>510</v>
      </c>
      <c r="D91" s="166" t="s">
        <v>911</v>
      </c>
      <c r="E91" s="167">
        <v>19.78</v>
      </c>
      <c r="F91" s="166" t="s">
        <v>79</v>
      </c>
      <c r="G91" s="166" t="s">
        <v>0</v>
      </c>
      <c r="H91" s="166" t="s">
        <v>298</v>
      </c>
      <c r="I91" s="230" t="s">
        <v>356</v>
      </c>
      <c r="J91" s="300"/>
      <c r="K91" s="293">
        <v>6029.39</v>
      </c>
      <c r="L91" s="288"/>
    </row>
    <row r="92" spans="1:12" s="223" customFormat="1" ht="37.5" customHeight="1">
      <c r="A92" s="262">
        <v>89</v>
      </c>
      <c r="B92" s="231">
        <v>41352</v>
      </c>
      <c r="C92" s="164" t="s">
        <v>543</v>
      </c>
      <c r="D92" s="166" t="s">
        <v>363</v>
      </c>
      <c r="E92" s="167">
        <v>8282.45</v>
      </c>
      <c r="F92" s="170" t="s">
        <v>207</v>
      </c>
      <c r="G92" s="171" t="s">
        <v>208</v>
      </c>
      <c r="H92" s="166" t="s">
        <v>298</v>
      </c>
      <c r="I92" s="230" t="s">
        <v>370</v>
      </c>
      <c r="J92" s="300"/>
      <c r="K92" s="293"/>
      <c r="L92" s="288"/>
    </row>
    <row r="93" spans="1:12" s="223" customFormat="1" ht="37.5" customHeight="1">
      <c r="A93" s="262">
        <v>90</v>
      </c>
      <c r="B93" s="231">
        <v>41352</v>
      </c>
      <c r="C93" s="164" t="s">
        <v>573</v>
      </c>
      <c r="D93" s="166" t="s">
        <v>563</v>
      </c>
      <c r="E93" s="167">
        <v>987.84</v>
      </c>
      <c r="F93" s="170" t="s">
        <v>264</v>
      </c>
      <c r="G93" s="171" t="s">
        <v>265</v>
      </c>
      <c r="H93" s="166" t="s">
        <v>298</v>
      </c>
      <c r="I93" s="230" t="s">
        <v>561</v>
      </c>
      <c r="J93" s="300"/>
      <c r="K93" s="293"/>
      <c r="L93" s="288"/>
    </row>
    <row r="94" spans="1:12" s="223" customFormat="1" ht="37.5" customHeight="1">
      <c r="A94" s="262">
        <v>91</v>
      </c>
      <c r="B94" s="231">
        <v>41352</v>
      </c>
      <c r="C94" s="164" t="s">
        <v>574</v>
      </c>
      <c r="D94" s="166" t="s">
        <v>575</v>
      </c>
      <c r="E94" s="167">
        <v>203.5</v>
      </c>
      <c r="F94" s="170" t="s">
        <v>264</v>
      </c>
      <c r="G94" s="171" t="s">
        <v>265</v>
      </c>
      <c r="H94" s="166" t="s">
        <v>298</v>
      </c>
      <c r="I94" s="230" t="s">
        <v>340</v>
      </c>
      <c r="J94" s="300"/>
      <c r="K94" s="293"/>
      <c r="L94" s="288"/>
    </row>
    <row r="95" spans="1:12" s="223" customFormat="1" ht="37.5" customHeight="1">
      <c r="A95" s="262">
        <v>92</v>
      </c>
      <c r="B95" s="231">
        <v>41353</v>
      </c>
      <c r="C95" s="164" t="s">
        <v>596</v>
      </c>
      <c r="D95" s="166" t="s">
        <v>597</v>
      </c>
      <c r="E95" s="167">
        <v>1160.62</v>
      </c>
      <c r="F95" s="170" t="s">
        <v>207</v>
      </c>
      <c r="G95" s="171" t="s">
        <v>208</v>
      </c>
      <c r="H95" s="166" t="s">
        <v>298</v>
      </c>
      <c r="I95" s="230" t="s">
        <v>502</v>
      </c>
      <c r="J95" s="300"/>
      <c r="K95" s="293"/>
      <c r="L95" s="288"/>
    </row>
    <row r="96" spans="1:12" s="223" customFormat="1" ht="37.5" customHeight="1">
      <c r="A96" s="262">
        <v>93</v>
      </c>
      <c r="B96" s="231">
        <v>41353</v>
      </c>
      <c r="C96" s="164" t="s">
        <v>631</v>
      </c>
      <c r="D96" s="166" t="s">
        <v>632</v>
      </c>
      <c r="E96" s="167">
        <v>79.77</v>
      </c>
      <c r="F96" s="170" t="s">
        <v>264</v>
      </c>
      <c r="G96" s="171" t="s">
        <v>265</v>
      </c>
      <c r="H96" s="166" t="s">
        <v>298</v>
      </c>
      <c r="I96" s="230" t="s">
        <v>340</v>
      </c>
      <c r="J96" s="300"/>
      <c r="K96" s="293"/>
      <c r="L96" s="288"/>
    </row>
    <row r="97" spans="1:12" s="223" customFormat="1" ht="37.5" customHeight="1">
      <c r="A97" s="262">
        <v>94</v>
      </c>
      <c r="B97" s="231">
        <v>41362</v>
      </c>
      <c r="C97" s="164" t="s">
        <v>618</v>
      </c>
      <c r="D97" s="166" t="s">
        <v>619</v>
      </c>
      <c r="E97" s="167">
        <v>100.01</v>
      </c>
      <c r="F97" s="170" t="s">
        <v>264</v>
      </c>
      <c r="G97" s="171" t="s">
        <v>267</v>
      </c>
      <c r="H97" s="166" t="s">
        <v>298</v>
      </c>
      <c r="I97" s="230" t="s">
        <v>561</v>
      </c>
      <c r="J97" s="300"/>
      <c r="K97" s="293"/>
      <c r="L97" s="288"/>
    </row>
    <row r="98" spans="1:12" s="223" customFormat="1" ht="37.5" customHeight="1">
      <c r="A98" s="262">
        <v>95</v>
      </c>
      <c r="B98" s="231">
        <v>41364</v>
      </c>
      <c r="C98" s="164" t="s">
        <v>614</v>
      </c>
      <c r="D98" s="166" t="s">
        <v>297</v>
      </c>
      <c r="E98" s="167">
        <v>24.66</v>
      </c>
      <c r="F98" s="170" t="s">
        <v>141</v>
      </c>
      <c r="G98" s="171" t="s">
        <v>142</v>
      </c>
      <c r="H98" s="166" t="s">
        <v>298</v>
      </c>
      <c r="I98" s="230" t="s">
        <v>534</v>
      </c>
      <c r="J98" s="300"/>
      <c r="K98" s="293"/>
      <c r="L98" s="288"/>
    </row>
    <row r="99" spans="1:12" s="223" customFormat="1" ht="37.5" customHeight="1">
      <c r="A99" s="262">
        <v>96</v>
      </c>
      <c r="B99" s="231">
        <v>41365</v>
      </c>
      <c r="C99" s="164" t="s">
        <v>522</v>
      </c>
      <c r="D99" s="166" t="s">
        <v>455</v>
      </c>
      <c r="E99" s="167">
        <v>1958.67</v>
      </c>
      <c r="F99" s="170"/>
      <c r="G99" s="171"/>
      <c r="H99" s="166" t="s">
        <v>298</v>
      </c>
      <c r="I99" s="230"/>
      <c r="J99" s="300">
        <f>'GIORNALE DELLE ENTRATE'!$J$65</f>
        <v>508.87999999999994</v>
      </c>
      <c r="K99" s="293">
        <f>E99-J99</f>
        <v>1449.7900000000002</v>
      </c>
      <c r="L99" s="288"/>
    </row>
    <row r="100" spans="1:14" s="223" customFormat="1" ht="37.5" customHeight="1">
      <c r="A100" s="262">
        <v>97</v>
      </c>
      <c r="B100" s="231">
        <v>41365</v>
      </c>
      <c r="C100" s="164" t="s">
        <v>523</v>
      </c>
      <c r="D100" s="166" t="s">
        <v>455</v>
      </c>
      <c r="E100" s="167">
        <v>0.21</v>
      </c>
      <c r="F100" s="170"/>
      <c r="G100" s="171"/>
      <c r="H100" s="166" t="s">
        <v>298</v>
      </c>
      <c r="I100" s="230"/>
      <c r="J100" s="300"/>
      <c r="K100" s="293">
        <v>0.21</v>
      </c>
      <c r="L100" s="288"/>
      <c r="M100" s="56"/>
      <c r="N100" s="56"/>
    </row>
    <row r="101" spans="1:14" s="223" customFormat="1" ht="37.5" customHeight="1">
      <c r="A101" s="262">
        <v>98</v>
      </c>
      <c r="B101" s="231">
        <v>41365</v>
      </c>
      <c r="C101" s="164" t="s">
        <v>522</v>
      </c>
      <c r="D101" s="166" t="s">
        <v>365</v>
      </c>
      <c r="E101" s="167">
        <v>1731.99</v>
      </c>
      <c r="F101" s="170"/>
      <c r="G101" s="171"/>
      <c r="H101" s="166" t="s">
        <v>298</v>
      </c>
      <c r="I101" s="230"/>
      <c r="J101" s="300">
        <f>'GIORNALE DELLE ENTRATE'!$J$70</f>
        <v>481.99</v>
      </c>
      <c r="K101" s="293">
        <f>E101-J101</f>
        <v>1250</v>
      </c>
      <c r="L101" s="288"/>
      <c r="M101" s="56"/>
      <c r="N101" s="56"/>
    </row>
    <row r="102" spans="1:14" s="223" customFormat="1" ht="37.5" customHeight="1">
      <c r="A102" s="262">
        <v>99</v>
      </c>
      <c r="B102" s="231">
        <v>41365</v>
      </c>
      <c r="C102" s="164" t="s">
        <v>522</v>
      </c>
      <c r="D102" s="166" t="s">
        <v>492</v>
      </c>
      <c r="E102" s="167">
        <v>659.82</v>
      </c>
      <c r="F102" s="170"/>
      <c r="G102" s="171"/>
      <c r="H102" s="166" t="s">
        <v>298</v>
      </c>
      <c r="I102" s="230"/>
      <c r="J102" s="300">
        <f>'GIORNALE DELLE ENTRATE'!$J$73</f>
        <v>200.25</v>
      </c>
      <c r="K102" s="293">
        <f>E102-J102</f>
        <v>459.57000000000005</v>
      </c>
      <c r="L102" s="288"/>
      <c r="M102" s="56"/>
      <c r="N102" s="56"/>
    </row>
    <row r="103" spans="1:14" s="223" customFormat="1" ht="37.5" customHeight="1">
      <c r="A103" s="262">
        <v>100</v>
      </c>
      <c r="B103" s="231">
        <v>41365</v>
      </c>
      <c r="C103" s="164" t="s">
        <v>523</v>
      </c>
      <c r="D103" s="166" t="s">
        <v>492</v>
      </c>
      <c r="E103" s="167">
        <v>0.43</v>
      </c>
      <c r="F103" s="170"/>
      <c r="G103" s="171"/>
      <c r="H103" s="166" t="s">
        <v>298</v>
      </c>
      <c r="I103" s="230"/>
      <c r="J103" s="300"/>
      <c r="K103" s="293">
        <v>0.43</v>
      </c>
      <c r="L103" s="288"/>
      <c r="M103" s="56"/>
      <c r="N103" s="56"/>
    </row>
    <row r="104" spans="1:14" s="223" customFormat="1" ht="37.5" customHeight="1">
      <c r="A104" s="262">
        <v>101</v>
      </c>
      <c r="B104" s="231">
        <v>41365</v>
      </c>
      <c r="C104" s="164" t="s">
        <v>493</v>
      </c>
      <c r="D104" s="166" t="s">
        <v>286</v>
      </c>
      <c r="E104" s="167">
        <f>'GIORNALE DELLE ENTRATE'!E74</f>
        <v>804.06</v>
      </c>
      <c r="F104" s="170"/>
      <c r="G104" s="171"/>
      <c r="H104" s="166" t="s">
        <v>298</v>
      </c>
      <c r="I104" s="230"/>
      <c r="J104" s="300"/>
      <c r="K104" s="293"/>
      <c r="L104" s="288"/>
      <c r="M104" s="56"/>
      <c r="N104" s="56"/>
    </row>
    <row r="105" spans="1:14" s="223" customFormat="1" ht="37.5" customHeight="1">
      <c r="A105" s="262">
        <v>102</v>
      </c>
      <c r="B105" s="231">
        <v>41365</v>
      </c>
      <c r="C105" s="164" t="s">
        <v>494</v>
      </c>
      <c r="D105" s="166" t="s">
        <v>286</v>
      </c>
      <c r="E105" s="167">
        <f>'GIORNALE DELLE ENTRATE'!E75</f>
        <v>15.44</v>
      </c>
      <c r="F105" s="170"/>
      <c r="G105" s="171"/>
      <c r="H105" s="166" t="s">
        <v>298</v>
      </c>
      <c r="I105" s="230"/>
      <c r="J105" s="300"/>
      <c r="K105" s="293"/>
      <c r="L105" s="288"/>
      <c r="M105" s="56"/>
      <c r="N105" s="56"/>
    </row>
    <row r="106" spans="1:12" s="223" customFormat="1" ht="37.5" customHeight="1">
      <c r="A106" s="262">
        <v>103</v>
      </c>
      <c r="B106" s="231">
        <v>41365</v>
      </c>
      <c r="C106" s="164" t="s">
        <v>589</v>
      </c>
      <c r="D106" s="166" t="s">
        <v>297</v>
      </c>
      <c r="E106" s="167">
        <v>5.7</v>
      </c>
      <c r="F106" s="170" t="s">
        <v>244</v>
      </c>
      <c r="G106" s="171" t="s">
        <v>245</v>
      </c>
      <c r="H106" s="166" t="s">
        <v>298</v>
      </c>
      <c r="I106" s="230" t="s">
        <v>534</v>
      </c>
      <c r="J106" s="300"/>
      <c r="K106" s="293"/>
      <c r="L106" s="288"/>
    </row>
    <row r="107" spans="1:14" s="223" customFormat="1" ht="37.5" customHeight="1">
      <c r="A107" s="262">
        <v>104</v>
      </c>
      <c r="B107" s="231">
        <v>41365</v>
      </c>
      <c r="C107" s="164" t="s">
        <v>499</v>
      </c>
      <c r="D107" s="166" t="s">
        <v>286</v>
      </c>
      <c r="E107" s="167">
        <f>'GIORNALE DELLE ENTRATE'!E101</f>
        <v>667.86</v>
      </c>
      <c r="F107" s="170"/>
      <c r="G107" s="171"/>
      <c r="H107" s="166" t="s">
        <v>298</v>
      </c>
      <c r="I107" s="230"/>
      <c r="J107" s="300"/>
      <c r="K107" s="293"/>
      <c r="L107" s="288"/>
      <c r="M107" s="56"/>
      <c r="N107" s="56"/>
    </row>
    <row r="108" spans="1:14" s="223" customFormat="1" ht="37.5" customHeight="1">
      <c r="A108" s="262">
        <v>105</v>
      </c>
      <c r="B108" s="231">
        <v>41365</v>
      </c>
      <c r="C108" s="164" t="s">
        <v>500</v>
      </c>
      <c r="D108" s="166" t="s">
        <v>286</v>
      </c>
      <c r="E108" s="167">
        <f>'GIORNALE DELLE ENTRATE'!E102</f>
        <v>11.2</v>
      </c>
      <c r="F108" s="170"/>
      <c r="G108" s="171"/>
      <c r="H108" s="166" t="s">
        <v>298</v>
      </c>
      <c r="I108" s="230"/>
      <c r="J108" s="300"/>
      <c r="K108" s="293"/>
      <c r="L108" s="288"/>
      <c r="M108" s="56"/>
      <c r="N108" s="56"/>
    </row>
    <row r="109" spans="1:12" s="223" customFormat="1" ht="37.5" customHeight="1">
      <c r="A109" s="262">
        <v>106</v>
      </c>
      <c r="B109" s="231">
        <v>41376</v>
      </c>
      <c r="C109" s="164" t="s">
        <v>662</v>
      </c>
      <c r="D109" s="166" t="s">
        <v>363</v>
      </c>
      <c r="E109" s="167">
        <v>10315.25</v>
      </c>
      <c r="F109" s="170" t="s">
        <v>207</v>
      </c>
      <c r="G109" s="171" t="s">
        <v>208</v>
      </c>
      <c r="H109" s="166" t="s">
        <v>298</v>
      </c>
      <c r="I109" s="230" t="s">
        <v>370</v>
      </c>
      <c r="J109" s="300"/>
      <c r="K109" s="293"/>
      <c r="L109" s="288"/>
    </row>
    <row r="110" spans="1:12" s="223" customFormat="1" ht="37.5" customHeight="1">
      <c r="A110" s="262">
        <v>107</v>
      </c>
      <c r="B110" s="231">
        <v>41376</v>
      </c>
      <c r="C110" s="164" t="s">
        <v>663</v>
      </c>
      <c r="D110" s="166" t="s">
        <v>363</v>
      </c>
      <c r="E110" s="167">
        <v>7504.42</v>
      </c>
      <c r="F110" s="170" t="s">
        <v>207</v>
      </c>
      <c r="G110" s="171" t="s">
        <v>208</v>
      </c>
      <c r="H110" s="166" t="s">
        <v>298</v>
      </c>
      <c r="I110" s="230" t="s">
        <v>370</v>
      </c>
      <c r="J110" s="300"/>
      <c r="K110" s="293"/>
      <c r="L110" s="288"/>
    </row>
    <row r="111" spans="1:12" s="223" customFormat="1" ht="37.5" customHeight="1">
      <c r="A111" s="262">
        <v>108</v>
      </c>
      <c r="B111" s="231">
        <v>41381</v>
      </c>
      <c r="C111" s="164" t="s">
        <v>524</v>
      </c>
      <c r="D111" s="166" t="s">
        <v>304</v>
      </c>
      <c r="E111" s="167">
        <v>739.9599999999999</v>
      </c>
      <c r="F111" s="166" t="s">
        <v>79</v>
      </c>
      <c r="G111" s="166" t="s">
        <v>0</v>
      </c>
      <c r="H111" s="166" t="s">
        <v>298</v>
      </c>
      <c r="I111" s="230" t="s">
        <v>356</v>
      </c>
      <c r="J111" s="300"/>
      <c r="K111" s="300"/>
      <c r="L111" s="288"/>
    </row>
    <row r="112" spans="1:12" s="223" customFormat="1" ht="37.5" customHeight="1">
      <c r="A112" s="262">
        <v>109</v>
      </c>
      <c r="B112" s="231">
        <v>41381</v>
      </c>
      <c r="C112" s="164" t="s">
        <v>525</v>
      </c>
      <c r="D112" s="166" t="s">
        <v>309</v>
      </c>
      <c r="E112" s="167">
        <v>1206</v>
      </c>
      <c r="F112" s="170" t="s">
        <v>170</v>
      </c>
      <c r="G112" s="171" t="s">
        <v>44</v>
      </c>
      <c r="H112" s="166" t="s">
        <v>298</v>
      </c>
      <c r="I112" s="230" t="s">
        <v>356</v>
      </c>
      <c r="J112" s="300"/>
      <c r="K112" s="293"/>
      <c r="L112" s="288"/>
    </row>
    <row r="113" spans="1:12" s="223" customFormat="1" ht="37.5" customHeight="1">
      <c r="A113" s="262">
        <v>110</v>
      </c>
      <c r="B113" s="231">
        <v>41381</v>
      </c>
      <c r="C113" s="164" t="s">
        <v>526</v>
      </c>
      <c r="D113" s="166" t="s">
        <v>511</v>
      </c>
      <c r="E113" s="167">
        <v>40.04</v>
      </c>
      <c r="F113" s="166" t="s">
        <v>79</v>
      </c>
      <c r="G113" s="166" t="s">
        <v>0</v>
      </c>
      <c r="H113" s="166" t="s">
        <v>298</v>
      </c>
      <c r="I113" s="230" t="s">
        <v>356</v>
      </c>
      <c r="J113" s="300"/>
      <c r="K113" s="293">
        <v>1986</v>
      </c>
      <c r="L113" s="288"/>
    </row>
    <row r="114" spans="1:12" s="223" customFormat="1" ht="37.5" customHeight="1">
      <c r="A114" s="262">
        <v>111</v>
      </c>
      <c r="B114" s="231">
        <v>41390</v>
      </c>
      <c r="C114" s="164" t="s">
        <v>546</v>
      </c>
      <c r="D114" s="166" t="s">
        <v>545</v>
      </c>
      <c r="E114" s="167">
        <v>199.65</v>
      </c>
      <c r="F114" s="170" t="s">
        <v>207</v>
      </c>
      <c r="G114" s="171" t="s">
        <v>208</v>
      </c>
      <c r="H114" s="166" t="s">
        <v>298</v>
      </c>
      <c r="I114" s="230" t="s">
        <v>502</v>
      </c>
      <c r="J114" s="300"/>
      <c r="K114" s="293"/>
      <c r="L114" s="288"/>
    </row>
    <row r="115" spans="1:12" s="223" customFormat="1" ht="37.5" customHeight="1">
      <c r="A115" s="262">
        <v>112</v>
      </c>
      <c r="B115" s="231">
        <v>41390</v>
      </c>
      <c r="C115" s="164" t="s">
        <v>598</v>
      </c>
      <c r="D115" s="166" t="s">
        <v>595</v>
      </c>
      <c r="E115" s="167">
        <v>262.98</v>
      </c>
      <c r="F115" s="170" t="s">
        <v>207</v>
      </c>
      <c r="G115" s="171" t="s">
        <v>208</v>
      </c>
      <c r="H115" s="166" t="s">
        <v>298</v>
      </c>
      <c r="I115" s="230" t="s">
        <v>414</v>
      </c>
      <c r="J115" s="300"/>
      <c r="K115" s="293"/>
      <c r="L115" s="288"/>
    </row>
    <row r="116" spans="1:12" s="223" customFormat="1" ht="37.5" customHeight="1">
      <c r="A116" s="262">
        <v>113</v>
      </c>
      <c r="B116" s="231">
        <v>41390</v>
      </c>
      <c r="C116" s="164" t="s">
        <v>635</v>
      </c>
      <c r="D116" s="166" t="s">
        <v>634</v>
      </c>
      <c r="E116" s="167">
        <v>148.28</v>
      </c>
      <c r="F116" s="170" t="s">
        <v>264</v>
      </c>
      <c r="G116" s="171" t="s">
        <v>265</v>
      </c>
      <c r="H116" s="166" t="s">
        <v>298</v>
      </c>
      <c r="I116" s="230" t="s">
        <v>340</v>
      </c>
      <c r="J116" s="300"/>
      <c r="K116" s="293"/>
      <c r="L116" s="288"/>
    </row>
    <row r="117" spans="1:12" s="223" customFormat="1" ht="37.5" customHeight="1">
      <c r="A117" s="262">
        <v>114</v>
      </c>
      <c r="B117" s="231">
        <v>41390</v>
      </c>
      <c r="C117" s="164" t="s">
        <v>633</v>
      </c>
      <c r="D117" s="166" t="s">
        <v>634</v>
      </c>
      <c r="E117" s="167">
        <v>186.36</v>
      </c>
      <c r="F117" s="170" t="s">
        <v>264</v>
      </c>
      <c r="G117" s="171" t="s">
        <v>265</v>
      </c>
      <c r="H117" s="166" t="s">
        <v>298</v>
      </c>
      <c r="I117" s="230" t="s">
        <v>340</v>
      </c>
      <c r="J117" s="300"/>
      <c r="K117" s="293"/>
      <c r="L117" s="288"/>
    </row>
    <row r="118" spans="1:12" s="223" customFormat="1" ht="37.5" customHeight="1">
      <c r="A118" s="262">
        <v>115</v>
      </c>
      <c r="B118" s="231">
        <v>41390</v>
      </c>
      <c r="C118" s="164" t="s">
        <v>544</v>
      </c>
      <c r="D118" s="166" t="s">
        <v>545</v>
      </c>
      <c r="E118" s="167">
        <v>25.41</v>
      </c>
      <c r="F118" s="170" t="s">
        <v>207</v>
      </c>
      <c r="G118" s="171" t="s">
        <v>208</v>
      </c>
      <c r="H118" s="166" t="s">
        <v>298</v>
      </c>
      <c r="I118" s="230" t="s">
        <v>502</v>
      </c>
      <c r="J118" s="300"/>
      <c r="K118" s="293"/>
      <c r="L118" s="288"/>
    </row>
    <row r="119" spans="1:12" s="223" customFormat="1" ht="37.5" customHeight="1">
      <c r="A119" s="262">
        <v>116</v>
      </c>
      <c r="B119" s="231">
        <v>41390</v>
      </c>
      <c r="C119" s="164" t="s">
        <v>599</v>
      </c>
      <c r="D119" s="166" t="s">
        <v>586</v>
      </c>
      <c r="E119" s="167">
        <v>242.16</v>
      </c>
      <c r="F119" s="170" t="s">
        <v>207</v>
      </c>
      <c r="G119" s="171" t="s">
        <v>208</v>
      </c>
      <c r="H119" s="166" t="s">
        <v>298</v>
      </c>
      <c r="I119" s="230" t="s">
        <v>502</v>
      </c>
      <c r="J119" s="300"/>
      <c r="K119" s="293"/>
      <c r="L119" s="288"/>
    </row>
    <row r="120" spans="1:12" s="223" customFormat="1" ht="37.5" customHeight="1">
      <c r="A120" s="262">
        <v>117</v>
      </c>
      <c r="B120" s="231">
        <v>41390</v>
      </c>
      <c r="C120" s="164" t="s">
        <v>649</v>
      </c>
      <c r="D120" s="166" t="s">
        <v>586</v>
      </c>
      <c r="E120" s="167">
        <v>118.1</v>
      </c>
      <c r="F120" s="170" t="s">
        <v>50</v>
      </c>
      <c r="G120" s="171" t="s">
        <v>125</v>
      </c>
      <c r="H120" s="166" t="s">
        <v>298</v>
      </c>
      <c r="I120" s="230" t="s">
        <v>534</v>
      </c>
      <c r="J120" s="300"/>
      <c r="K120" s="293"/>
      <c r="L120" s="288"/>
    </row>
    <row r="121" spans="1:12" s="223" customFormat="1" ht="37.5" customHeight="1">
      <c r="A121" s="262">
        <v>118</v>
      </c>
      <c r="B121" s="231">
        <v>41390</v>
      </c>
      <c r="C121" s="164" t="s">
        <v>648</v>
      </c>
      <c r="D121" s="166" t="s">
        <v>586</v>
      </c>
      <c r="E121" s="167">
        <v>192.41</v>
      </c>
      <c r="F121" s="170" t="s">
        <v>207</v>
      </c>
      <c r="G121" s="171" t="s">
        <v>208</v>
      </c>
      <c r="H121" s="166" t="s">
        <v>298</v>
      </c>
      <c r="I121" s="230" t="s">
        <v>502</v>
      </c>
      <c r="J121" s="300"/>
      <c r="K121" s="293"/>
      <c r="L121" s="288"/>
    </row>
    <row r="122" spans="1:12" s="223" customFormat="1" ht="37.5" customHeight="1">
      <c r="A122" s="262">
        <v>119</v>
      </c>
      <c r="B122" s="231">
        <v>41390</v>
      </c>
      <c r="C122" s="164" t="s">
        <v>600</v>
      </c>
      <c r="D122" s="166" t="s">
        <v>601</v>
      </c>
      <c r="E122" s="167">
        <v>607.66</v>
      </c>
      <c r="F122" s="170" t="s">
        <v>207</v>
      </c>
      <c r="G122" s="171" t="s">
        <v>208</v>
      </c>
      <c r="H122" s="166" t="s">
        <v>298</v>
      </c>
      <c r="I122" s="230" t="s">
        <v>370</v>
      </c>
      <c r="J122" s="300"/>
      <c r="K122" s="293"/>
      <c r="L122" s="288"/>
    </row>
    <row r="123" spans="1:12" s="223" customFormat="1" ht="37.5" customHeight="1">
      <c r="A123" s="262">
        <v>120</v>
      </c>
      <c r="B123" s="231">
        <v>41393</v>
      </c>
      <c r="C123" s="164" t="s">
        <v>547</v>
      </c>
      <c r="D123" s="166" t="s">
        <v>548</v>
      </c>
      <c r="E123" s="167">
        <v>4098.66</v>
      </c>
      <c r="F123" s="170" t="s">
        <v>207</v>
      </c>
      <c r="G123" s="171" t="s">
        <v>208</v>
      </c>
      <c r="H123" s="166" t="s">
        <v>298</v>
      </c>
      <c r="I123" s="230" t="s">
        <v>414</v>
      </c>
      <c r="J123" s="300"/>
      <c r="K123" s="293"/>
      <c r="L123" s="288"/>
    </row>
    <row r="124" spans="1:12" s="223" customFormat="1" ht="37.5" customHeight="1">
      <c r="A124" s="262">
        <v>121</v>
      </c>
      <c r="B124" s="231">
        <v>41395</v>
      </c>
      <c r="C124" s="164" t="s">
        <v>590</v>
      </c>
      <c r="D124" s="166" t="s">
        <v>297</v>
      </c>
      <c r="E124" s="167">
        <v>5.85</v>
      </c>
      <c r="F124" s="170" t="s">
        <v>244</v>
      </c>
      <c r="G124" s="171" t="s">
        <v>245</v>
      </c>
      <c r="H124" s="166" t="s">
        <v>298</v>
      </c>
      <c r="I124" s="230" t="s">
        <v>534</v>
      </c>
      <c r="J124" s="300"/>
      <c r="K124" s="293"/>
      <c r="L124" s="288"/>
    </row>
    <row r="125" spans="1:14" s="223" customFormat="1" ht="37.5" customHeight="1">
      <c r="A125" s="262">
        <v>122</v>
      </c>
      <c r="B125" s="231">
        <v>41400</v>
      </c>
      <c r="C125" s="164" t="s">
        <v>527</v>
      </c>
      <c r="D125" s="166" t="s">
        <v>455</v>
      </c>
      <c r="E125" s="167">
        <v>1962.55</v>
      </c>
      <c r="F125" s="170"/>
      <c r="G125" s="171"/>
      <c r="H125" s="166" t="s">
        <v>298</v>
      </c>
      <c r="I125" s="230"/>
      <c r="J125" s="300">
        <f>'GIORNALE DELLE ENTRATE'!$J$97</f>
        <v>513.01</v>
      </c>
      <c r="K125" s="293">
        <f>E125-J125</f>
        <v>1449.54</v>
      </c>
      <c r="L125" s="288"/>
      <c r="M125" s="56"/>
      <c r="N125" s="56"/>
    </row>
    <row r="126" spans="1:12" s="223" customFormat="1" ht="37.5" customHeight="1">
      <c r="A126" s="262">
        <v>123</v>
      </c>
      <c r="B126" s="231">
        <v>41400</v>
      </c>
      <c r="C126" s="164" t="s">
        <v>528</v>
      </c>
      <c r="D126" s="166" t="s">
        <v>455</v>
      </c>
      <c r="E126" s="167">
        <v>0.46</v>
      </c>
      <c r="F126" s="170"/>
      <c r="G126" s="171"/>
      <c r="H126" s="166" t="s">
        <v>298</v>
      </c>
      <c r="I126" s="230"/>
      <c r="J126" s="300"/>
      <c r="K126" s="293">
        <v>0.46</v>
      </c>
      <c r="L126" s="288"/>
    </row>
    <row r="127" spans="1:14" s="223" customFormat="1" ht="37.5" customHeight="1">
      <c r="A127" s="262">
        <v>124</v>
      </c>
      <c r="B127" s="231">
        <v>41400</v>
      </c>
      <c r="C127" s="164" t="s">
        <v>527</v>
      </c>
      <c r="D127" s="166" t="s">
        <v>365</v>
      </c>
      <c r="E127" s="167">
        <v>1651.31</v>
      </c>
      <c r="F127" s="170"/>
      <c r="G127" s="171"/>
      <c r="H127" s="166" t="s">
        <v>298</v>
      </c>
      <c r="I127" s="230"/>
      <c r="J127" s="300">
        <f>'GIORNALE DELLE ENTRATE'!$J$100</f>
        <v>402.18</v>
      </c>
      <c r="K127" s="293">
        <f>E127-J127</f>
        <v>1249.1299999999999</v>
      </c>
      <c r="L127" s="288"/>
      <c r="M127" s="56"/>
      <c r="N127" s="56"/>
    </row>
    <row r="128" spans="1:14" s="223" customFormat="1" ht="37.5" customHeight="1">
      <c r="A128" s="262">
        <v>125</v>
      </c>
      <c r="B128" s="231">
        <v>41400</v>
      </c>
      <c r="C128" s="164" t="s">
        <v>529</v>
      </c>
      <c r="D128" s="166" t="s">
        <v>365</v>
      </c>
      <c r="E128" s="167">
        <v>0.87</v>
      </c>
      <c r="F128" s="170"/>
      <c r="G128" s="171"/>
      <c r="H128" s="166" t="s">
        <v>298</v>
      </c>
      <c r="I128" s="230"/>
      <c r="J128" s="300"/>
      <c r="K128" s="293">
        <v>0.87</v>
      </c>
      <c r="L128" s="288"/>
      <c r="M128" s="56"/>
      <c r="N128" s="56"/>
    </row>
    <row r="129" spans="1:12" s="223" customFormat="1" ht="37.5" customHeight="1">
      <c r="A129" s="262">
        <v>126</v>
      </c>
      <c r="B129" s="231">
        <v>41400</v>
      </c>
      <c r="C129" s="164" t="s">
        <v>664</v>
      </c>
      <c r="D129" s="166" t="s">
        <v>326</v>
      </c>
      <c r="E129" s="167">
        <v>20906</v>
      </c>
      <c r="F129" s="170" t="s">
        <v>207</v>
      </c>
      <c r="G129" s="171" t="s">
        <v>208</v>
      </c>
      <c r="H129" s="166" t="s">
        <v>298</v>
      </c>
      <c r="I129" s="230" t="s">
        <v>501</v>
      </c>
      <c r="J129" s="300"/>
      <c r="K129" s="293"/>
      <c r="L129" s="288"/>
    </row>
    <row r="130" spans="1:12" s="223" customFormat="1" ht="37.5" customHeight="1">
      <c r="A130" s="262">
        <v>127</v>
      </c>
      <c r="B130" s="231">
        <v>41407</v>
      </c>
      <c r="C130" s="164" t="s">
        <v>549</v>
      </c>
      <c r="D130" s="166" t="s">
        <v>550</v>
      </c>
      <c r="E130" s="167">
        <v>8621.25</v>
      </c>
      <c r="F130" s="170" t="s">
        <v>207</v>
      </c>
      <c r="G130" s="171" t="s">
        <v>208</v>
      </c>
      <c r="H130" s="166" t="s">
        <v>298</v>
      </c>
      <c r="I130" s="230" t="s">
        <v>428</v>
      </c>
      <c r="J130" s="300"/>
      <c r="K130" s="293"/>
      <c r="L130" s="288"/>
    </row>
    <row r="131" spans="1:12" s="223" customFormat="1" ht="37.5" customHeight="1">
      <c r="A131" s="262">
        <v>128</v>
      </c>
      <c r="B131" s="231">
        <v>41407</v>
      </c>
      <c r="C131" s="164" t="s">
        <v>665</v>
      </c>
      <c r="D131" s="166" t="s">
        <v>551</v>
      </c>
      <c r="E131" s="167">
        <v>38.31</v>
      </c>
      <c r="F131" s="170" t="s">
        <v>207</v>
      </c>
      <c r="G131" s="171" t="s">
        <v>208</v>
      </c>
      <c r="H131" s="166" t="s">
        <v>298</v>
      </c>
      <c r="I131" s="230" t="s">
        <v>502</v>
      </c>
      <c r="J131" s="300"/>
      <c r="K131" s="293"/>
      <c r="L131" s="288"/>
    </row>
    <row r="132" spans="1:12" s="223" customFormat="1" ht="37.5" customHeight="1">
      <c r="A132" s="262">
        <v>129</v>
      </c>
      <c r="B132" s="267">
        <v>41407</v>
      </c>
      <c r="C132" s="164" t="s">
        <v>666</v>
      </c>
      <c r="D132" s="164" t="s">
        <v>301</v>
      </c>
      <c r="E132" s="167">
        <v>931.22</v>
      </c>
      <c r="F132" s="163" t="s">
        <v>207</v>
      </c>
      <c r="G132" s="164" t="s">
        <v>208</v>
      </c>
      <c r="H132" s="164" t="s">
        <v>298</v>
      </c>
      <c r="I132" s="230" t="s">
        <v>444</v>
      </c>
      <c r="J132" s="300">
        <f>'GIORNALE DELLE ENTRATE'!$E$103</f>
        <v>148</v>
      </c>
      <c r="K132" s="293">
        <f>E132-J132</f>
        <v>783.22</v>
      </c>
      <c r="L132" s="287"/>
    </row>
    <row r="133" spans="1:12" s="223" customFormat="1" ht="37.5" customHeight="1">
      <c r="A133" s="262">
        <v>130</v>
      </c>
      <c r="B133" s="231">
        <v>41407</v>
      </c>
      <c r="C133" s="164" t="s">
        <v>576</v>
      </c>
      <c r="D133" s="166" t="s">
        <v>572</v>
      </c>
      <c r="E133" s="167">
        <v>1185.8</v>
      </c>
      <c r="F133" s="170" t="s">
        <v>264</v>
      </c>
      <c r="G133" s="171" t="s">
        <v>265</v>
      </c>
      <c r="H133" s="166" t="s">
        <v>298</v>
      </c>
      <c r="I133" s="230" t="s">
        <v>561</v>
      </c>
      <c r="J133" s="300"/>
      <c r="K133" s="293"/>
      <c r="L133" s="288"/>
    </row>
    <row r="134" spans="1:12" s="223" customFormat="1" ht="37.5" customHeight="1">
      <c r="A134" s="262">
        <v>131</v>
      </c>
      <c r="B134" s="231">
        <v>41407</v>
      </c>
      <c r="C134" s="164" t="s">
        <v>602</v>
      </c>
      <c r="D134" s="166" t="s">
        <v>359</v>
      </c>
      <c r="E134" s="167">
        <v>89.9</v>
      </c>
      <c r="F134" s="170" t="s">
        <v>207</v>
      </c>
      <c r="G134" s="171" t="s">
        <v>208</v>
      </c>
      <c r="H134" s="166" t="s">
        <v>298</v>
      </c>
      <c r="I134" s="230" t="s">
        <v>409</v>
      </c>
      <c r="J134" s="300"/>
      <c r="K134" s="293"/>
      <c r="L134" s="288"/>
    </row>
    <row r="135" spans="1:12" s="223" customFormat="1" ht="37.5" customHeight="1">
      <c r="A135" s="262">
        <v>132</v>
      </c>
      <c r="B135" s="231">
        <v>41407</v>
      </c>
      <c r="C135" s="164" t="s">
        <v>603</v>
      </c>
      <c r="D135" s="166" t="s">
        <v>359</v>
      </c>
      <c r="E135" s="167">
        <v>116.9</v>
      </c>
      <c r="F135" s="170" t="s">
        <v>207</v>
      </c>
      <c r="G135" s="171" t="s">
        <v>208</v>
      </c>
      <c r="H135" s="166" t="s">
        <v>298</v>
      </c>
      <c r="I135" s="230" t="s">
        <v>414</v>
      </c>
      <c r="J135" s="300"/>
      <c r="K135" s="293"/>
      <c r="L135" s="288"/>
    </row>
    <row r="136" spans="1:12" s="223" customFormat="1" ht="37.5" customHeight="1">
      <c r="A136" s="262">
        <v>133</v>
      </c>
      <c r="B136" s="231">
        <v>41411</v>
      </c>
      <c r="C136" s="164" t="s">
        <v>530</v>
      </c>
      <c r="D136" s="166" t="s">
        <v>304</v>
      </c>
      <c r="E136" s="167">
        <v>575.45</v>
      </c>
      <c r="F136" s="166" t="s">
        <v>79</v>
      </c>
      <c r="G136" s="166" t="s">
        <v>0</v>
      </c>
      <c r="H136" s="166" t="s">
        <v>298</v>
      </c>
      <c r="I136" s="230" t="s">
        <v>356</v>
      </c>
      <c r="J136" s="300"/>
      <c r="K136" s="293"/>
      <c r="L136" s="288"/>
    </row>
    <row r="137" spans="1:12" s="223" customFormat="1" ht="37.5" customHeight="1">
      <c r="A137" s="262">
        <v>134</v>
      </c>
      <c r="B137" s="231">
        <v>41411</v>
      </c>
      <c r="C137" s="164" t="s">
        <v>531</v>
      </c>
      <c r="D137" s="166" t="s">
        <v>309</v>
      </c>
      <c r="E137" s="167">
        <v>1002</v>
      </c>
      <c r="F137" s="170" t="s">
        <v>170</v>
      </c>
      <c r="G137" s="171" t="s">
        <v>44</v>
      </c>
      <c r="H137" s="166" t="s">
        <v>298</v>
      </c>
      <c r="I137" s="165" t="s">
        <v>356</v>
      </c>
      <c r="J137" s="300"/>
      <c r="K137" s="293"/>
      <c r="L137" s="288"/>
    </row>
    <row r="138" spans="1:12" s="223" customFormat="1" ht="37.5" customHeight="1">
      <c r="A138" s="262">
        <v>135</v>
      </c>
      <c r="B138" s="231">
        <v>41414</v>
      </c>
      <c r="C138" s="164" t="s">
        <v>556</v>
      </c>
      <c r="D138" s="166" t="s">
        <v>557</v>
      </c>
      <c r="E138" s="167">
        <v>145.2</v>
      </c>
      <c r="F138" s="170" t="s">
        <v>57</v>
      </c>
      <c r="G138" s="171" t="s">
        <v>69</v>
      </c>
      <c r="H138" s="166" t="s">
        <v>298</v>
      </c>
      <c r="I138" s="230" t="s">
        <v>534</v>
      </c>
      <c r="J138" s="300"/>
      <c r="K138" s="293"/>
      <c r="L138" s="288"/>
    </row>
    <row r="139" spans="1:12" s="223" customFormat="1" ht="37.5" customHeight="1">
      <c r="A139" s="262">
        <v>136</v>
      </c>
      <c r="B139" s="231">
        <v>41414</v>
      </c>
      <c r="C139" s="164" t="s">
        <v>577</v>
      </c>
      <c r="D139" s="166" t="s">
        <v>578</v>
      </c>
      <c r="E139" s="167">
        <v>74.8</v>
      </c>
      <c r="F139" s="170" t="s">
        <v>264</v>
      </c>
      <c r="G139" s="171" t="s">
        <v>265</v>
      </c>
      <c r="H139" s="166" t="s">
        <v>298</v>
      </c>
      <c r="I139" s="230" t="s">
        <v>561</v>
      </c>
      <c r="J139" s="300"/>
      <c r="K139" s="293"/>
      <c r="L139" s="288"/>
    </row>
    <row r="140" spans="1:12" s="223" customFormat="1" ht="37.5" customHeight="1">
      <c r="A140" s="262">
        <v>137</v>
      </c>
      <c r="B140" s="231">
        <v>41414</v>
      </c>
      <c r="C140" s="164" t="s">
        <v>552</v>
      </c>
      <c r="D140" s="166" t="s">
        <v>536</v>
      </c>
      <c r="E140" s="167">
        <v>2577.3</v>
      </c>
      <c r="F140" s="170" t="s">
        <v>207</v>
      </c>
      <c r="G140" s="171" t="s">
        <v>208</v>
      </c>
      <c r="H140" s="166" t="s">
        <v>298</v>
      </c>
      <c r="I140" s="230" t="s">
        <v>405</v>
      </c>
      <c r="J140" s="300"/>
      <c r="K140" s="293"/>
      <c r="L140" s="288"/>
    </row>
    <row r="141" spans="1:12" s="223" customFormat="1" ht="37.5" customHeight="1">
      <c r="A141" s="262">
        <v>138</v>
      </c>
      <c r="B141" s="231">
        <v>41414</v>
      </c>
      <c r="C141" s="164" t="s">
        <v>538</v>
      </c>
      <c r="D141" s="166" t="s">
        <v>363</v>
      </c>
      <c r="E141" s="167">
        <v>3630</v>
      </c>
      <c r="F141" s="170" t="s">
        <v>207</v>
      </c>
      <c r="G141" s="171" t="s">
        <v>208</v>
      </c>
      <c r="H141" s="166" t="s">
        <v>298</v>
      </c>
      <c r="I141" s="230" t="s">
        <v>414</v>
      </c>
      <c r="J141" s="300"/>
      <c r="K141" s="293"/>
      <c r="L141" s="288"/>
    </row>
    <row r="142" spans="1:12" s="223" customFormat="1" ht="37.5" customHeight="1">
      <c r="A142" s="262">
        <v>139</v>
      </c>
      <c r="B142" s="231">
        <v>41421</v>
      </c>
      <c r="C142" s="164" t="s">
        <v>532</v>
      </c>
      <c r="D142" s="166" t="s">
        <v>533</v>
      </c>
      <c r="E142" s="167">
        <v>107.12</v>
      </c>
      <c r="F142" s="170" t="s">
        <v>135</v>
      </c>
      <c r="G142" s="171" t="s">
        <v>158</v>
      </c>
      <c r="H142" s="166" t="s">
        <v>298</v>
      </c>
      <c r="I142" s="230" t="s">
        <v>534</v>
      </c>
      <c r="J142" s="300"/>
      <c r="K142" s="293"/>
      <c r="L142" s="288"/>
    </row>
    <row r="143" spans="1:12" s="223" customFormat="1" ht="37.5" customHeight="1">
      <c r="A143" s="262">
        <v>140</v>
      </c>
      <c r="B143" s="231">
        <v>41421</v>
      </c>
      <c r="C143" s="164" t="s">
        <v>636</v>
      </c>
      <c r="D143" s="166" t="s">
        <v>583</v>
      </c>
      <c r="E143" s="167">
        <v>36.03</v>
      </c>
      <c r="F143" s="170" t="s">
        <v>264</v>
      </c>
      <c r="G143" s="171" t="s">
        <v>265</v>
      </c>
      <c r="H143" s="166" t="s">
        <v>298</v>
      </c>
      <c r="I143" s="230" t="s">
        <v>340</v>
      </c>
      <c r="J143" s="300"/>
      <c r="K143" s="293"/>
      <c r="L143" s="288"/>
    </row>
    <row r="144" spans="1:12" s="223" customFormat="1" ht="37.5" customHeight="1">
      <c r="A144" s="262">
        <v>141</v>
      </c>
      <c r="B144" s="231">
        <v>41425</v>
      </c>
      <c r="C144" s="164" t="s">
        <v>667</v>
      </c>
      <c r="D144" s="166" t="s">
        <v>668</v>
      </c>
      <c r="E144" s="167">
        <v>649.36</v>
      </c>
      <c r="F144" s="170" t="s">
        <v>141</v>
      </c>
      <c r="G144" s="171" t="s">
        <v>142</v>
      </c>
      <c r="H144" s="166" t="s">
        <v>298</v>
      </c>
      <c r="I144" s="230" t="s">
        <v>534</v>
      </c>
      <c r="J144" s="299"/>
      <c r="K144" s="299"/>
      <c r="L144" s="297"/>
    </row>
    <row r="145" spans="1:12" s="223" customFormat="1" ht="37.5" customHeight="1">
      <c r="A145" s="262">
        <v>142</v>
      </c>
      <c r="B145" s="231">
        <v>41426</v>
      </c>
      <c r="C145" s="164" t="s">
        <v>591</v>
      </c>
      <c r="D145" s="166" t="s">
        <v>297</v>
      </c>
      <c r="E145" s="167">
        <v>5.85</v>
      </c>
      <c r="F145" s="170" t="s">
        <v>244</v>
      </c>
      <c r="G145" s="171" t="s">
        <v>245</v>
      </c>
      <c r="H145" s="166"/>
      <c r="I145" s="230" t="s">
        <v>534</v>
      </c>
      <c r="J145" s="300"/>
      <c r="K145" s="293"/>
      <c r="L145" s="288"/>
    </row>
    <row r="146" spans="1:12" s="223" customFormat="1" ht="37.5" customHeight="1">
      <c r="A146" s="262">
        <v>143</v>
      </c>
      <c r="B146" s="231">
        <v>41428</v>
      </c>
      <c r="C146" s="164" t="s">
        <v>669</v>
      </c>
      <c r="D146" s="166" t="s">
        <v>670</v>
      </c>
      <c r="E146" s="167">
        <v>3000</v>
      </c>
      <c r="F146" s="170" t="s">
        <v>207</v>
      </c>
      <c r="G146" s="171" t="s">
        <v>208</v>
      </c>
      <c r="H146" s="166" t="s">
        <v>298</v>
      </c>
      <c r="I146" s="230" t="s">
        <v>370</v>
      </c>
      <c r="J146" s="300">
        <v>600</v>
      </c>
      <c r="K146" s="293">
        <f aca="true" t="shared" si="0" ref="K146:K153">E146-J146</f>
        <v>2400</v>
      </c>
      <c r="L146" s="288"/>
    </row>
    <row r="147" spans="1:12" s="223" customFormat="1" ht="37.5" customHeight="1">
      <c r="A147" s="262">
        <v>144</v>
      </c>
      <c r="B147" s="231">
        <v>41428</v>
      </c>
      <c r="C147" s="164" t="s">
        <v>669</v>
      </c>
      <c r="D147" s="166" t="s">
        <v>449</v>
      </c>
      <c r="E147" s="167">
        <v>3000</v>
      </c>
      <c r="F147" s="170" t="s">
        <v>207</v>
      </c>
      <c r="G147" s="171" t="s">
        <v>208</v>
      </c>
      <c r="H147" s="166" t="s">
        <v>298</v>
      </c>
      <c r="I147" s="230" t="s">
        <v>370</v>
      </c>
      <c r="J147" s="300">
        <v>600</v>
      </c>
      <c r="K147" s="293">
        <f t="shared" si="0"/>
        <v>2400</v>
      </c>
      <c r="L147" s="288"/>
    </row>
    <row r="148" spans="1:14" s="223" customFormat="1" ht="37.5" customHeight="1">
      <c r="A148" s="262">
        <v>145</v>
      </c>
      <c r="B148" s="231">
        <v>41428</v>
      </c>
      <c r="C148" s="164" t="s">
        <v>724</v>
      </c>
      <c r="D148" s="166" t="s">
        <v>455</v>
      </c>
      <c r="E148" s="167">
        <v>1957.32</v>
      </c>
      <c r="F148" s="170"/>
      <c r="G148" s="171"/>
      <c r="H148" s="166" t="s">
        <v>298</v>
      </c>
      <c r="I148" s="230"/>
      <c r="J148" s="300">
        <f>'GIORNALE DELLE ENTRATE'!$J$114</f>
        <v>508.0299999999999</v>
      </c>
      <c r="K148" s="293">
        <f t="shared" si="0"/>
        <v>1449.29</v>
      </c>
      <c r="L148" s="288"/>
      <c r="M148" s="56"/>
      <c r="N148" s="56"/>
    </row>
    <row r="149" spans="1:12" s="223" customFormat="1" ht="37.5" customHeight="1">
      <c r="A149" s="262">
        <v>146</v>
      </c>
      <c r="B149" s="231">
        <v>41428</v>
      </c>
      <c r="C149" s="164" t="s">
        <v>725</v>
      </c>
      <c r="D149" s="166" t="s">
        <v>455</v>
      </c>
      <c r="E149" s="167">
        <v>0.71</v>
      </c>
      <c r="F149" s="170"/>
      <c r="G149" s="171"/>
      <c r="H149" s="166" t="s">
        <v>298</v>
      </c>
      <c r="I149" s="230"/>
      <c r="J149" s="300"/>
      <c r="K149" s="293">
        <f t="shared" si="0"/>
        <v>0.71</v>
      </c>
      <c r="L149" s="288"/>
    </row>
    <row r="150" spans="1:14" s="223" customFormat="1" ht="37.5" customHeight="1">
      <c r="A150" s="262">
        <v>147</v>
      </c>
      <c r="B150" s="231">
        <v>41429</v>
      </c>
      <c r="C150" s="164" t="s">
        <v>724</v>
      </c>
      <c r="D150" s="166" t="s">
        <v>492</v>
      </c>
      <c r="E150" s="167">
        <v>659.82</v>
      </c>
      <c r="F150" s="170"/>
      <c r="G150" s="171"/>
      <c r="H150" s="166" t="s">
        <v>298</v>
      </c>
      <c r="I150" s="230"/>
      <c r="J150" s="300">
        <f>'GIORNALE DELLE ENTRATE'!$J$118</f>
        <v>200.68</v>
      </c>
      <c r="K150" s="293">
        <f t="shared" si="0"/>
        <v>459.14000000000004</v>
      </c>
      <c r="L150" s="288"/>
      <c r="M150" s="56"/>
      <c r="N150" s="56"/>
    </row>
    <row r="151" spans="1:14" s="223" customFormat="1" ht="37.5" customHeight="1">
      <c r="A151" s="262">
        <v>148</v>
      </c>
      <c r="B151" s="231">
        <v>41429</v>
      </c>
      <c r="C151" s="164" t="s">
        <v>725</v>
      </c>
      <c r="D151" s="166" t="s">
        <v>492</v>
      </c>
      <c r="E151" s="167">
        <v>0.86</v>
      </c>
      <c r="F151" s="170"/>
      <c r="G151" s="171"/>
      <c r="H151" s="166" t="s">
        <v>298</v>
      </c>
      <c r="I151" s="230"/>
      <c r="J151" s="300"/>
      <c r="K151" s="293">
        <f t="shared" si="0"/>
        <v>0.86</v>
      </c>
      <c r="L151" s="288"/>
      <c r="M151" s="56"/>
      <c r="N151" s="56"/>
    </row>
    <row r="152" spans="1:14" s="223" customFormat="1" ht="37.5" customHeight="1">
      <c r="A152" s="262">
        <v>149</v>
      </c>
      <c r="B152" s="231">
        <v>41429</v>
      </c>
      <c r="C152" s="164" t="s">
        <v>724</v>
      </c>
      <c r="D152" s="166" t="s">
        <v>365</v>
      </c>
      <c r="E152" s="167">
        <v>1596.36</v>
      </c>
      <c r="F152" s="170"/>
      <c r="G152" s="171"/>
      <c r="H152" s="166" t="s">
        <v>298</v>
      </c>
      <c r="I152" s="230"/>
      <c r="J152" s="300">
        <f>'GIORNALE DELLE ENTRATE'!$J$122</f>
        <v>347.25</v>
      </c>
      <c r="K152" s="293">
        <f t="shared" si="0"/>
        <v>1249.11</v>
      </c>
      <c r="L152" s="288"/>
      <c r="M152" s="56"/>
      <c r="N152" s="56"/>
    </row>
    <row r="153" spans="1:12" s="223" customFormat="1" ht="37.5" customHeight="1">
      <c r="A153" s="262">
        <v>150</v>
      </c>
      <c r="B153" s="231">
        <v>41429</v>
      </c>
      <c r="C153" s="164" t="s">
        <v>725</v>
      </c>
      <c r="D153" s="166" t="s">
        <v>365</v>
      </c>
      <c r="E153" s="167">
        <v>0.89</v>
      </c>
      <c r="F153" s="170"/>
      <c r="G153" s="171"/>
      <c r="H153" s="166" t="s">
        <v>298</v>
      </c>
      <c r="I153" s="230"/>
      <c r="J153" s="300"/>
      <c r="K153" s="293">
        <f t="shared" si="0"/>
        <v>0.89</v>
      </c>
      <c r="L153" s="288"/>
    </row>
    <row r="154" spans="1:14" s="223" customFormat="1" ht="37.5" customHeight="1">
      <c r="A154" s="262">
        <v>151</v>
      </c>
      <c r="B154" s="231">
        <v>41429</v>
      </c>
      <c r="C154" s="164" t="s">
        <v>675</v>
      </c>
      <c r="D154" s="166" t="s">
        <v>286</v>
      </c>
      <c r="E154" s="167">
        <f>'GIORNALE DELLE ENTRATE'!E123</f>
        <v>778.56</v>
      </c>
      <c r="F154" s="170"/>
      <c r="G154" s="171"/>
      <c r="H154" s="166" t="s">
        <v>298</v>
      </c>
      <c r="I154" s="230"/>
      <c r="J154" s="300"/>
      <c r="K154" s="293"/>
      <c r="L154" s="288"/>
      <c r="M154" s="56"/>
      <c r="N154" s="56"/>
    </row>
    <row r="155" spans="1:14" s="223" customFormat="1" ht="37.5" customHeight="1">
      <c r="A155" s="262">
        <v>152</v>
      </c>
      <c r="B155" s="231">
        <v>41429</v>
      </c>
      <c r="C155" s="164" t="s">
        <v>676</v>
      </c>
      <c r="D155" s="166" t="s">
        <v>286</v>
      </c>
      <c r="E155" s="167">
        <f>'GIORNALE DELLE ENTRATE'!E124</f>
        <v>15</v>
      </c>
      <c r="F155" s="170"/>
      <c r="G155" s="171"/>
      <c r="H155" s="166" t="s">
        <v>298</v>
      </c>
      <c r="I155" s="230"/>
      <c r="J155" s="300"/>
      <c r="K155" s="293"/>
      <c r="L155" s="288"/>
      <c r="M155" s="56"/>
      <c r="N155" s="56"/>
    </row>
    <row r="156" spans="1:12" s="223" customFormat="1" ht="37.5" customHeight="1">
      <c r="A156" s="262">
        <v>153</v>
      </c>
      <c r="B156" s="231">
        <v>41435</v>
      </c>
      <c r="C156" s="164" t="s">
        <v>677</v>
      </c>
      <c r="D156" s="166" t="s">
        <v>678</v>
      </c>
      <c r="E156" s="167">
        <v>3000</v>
      </c>
      <c r="F156" s="170" t="s">
        <v>207</v>
      </c>
      <c r="G156" s="171" t="s">
        <v>208</v>
      </c>
      <c r="H156" s="166" t="s">
        <v>298</v>
      </c>
      <c r="I156" s="230" t="s">
        <v>370</v>
      </c>
      <c r="J156" s="300">
        <v>600</v>
      </c>
      <c r="K156" s="293">
        <f>E156-J156</f>
        <v>2400</v>
      </c>
      <c r="L156" s="288"/>
    </row>
    <row r="157" spans="1:12" s="223" customFormat="1" ht="37.5" customHeight="1">
      <c r="A157" s="262">
        <v>154</v>
      </c>
      <c r="B157" s="231">
        <v>41437</v>
      </c>
      <c r="C157" s="164" t="s">
        <v>679</v>
      </c>
      <c r="D157" s="166" t="s">
        <v>680</v>
      </c>
      <c r="E157" s="167">
        <v>3000</v>
      </c>
      <c r="F157" s="170" t="s">
        <v>207</v>
      </c>
      <c r="G157" s="171" t="s">
        <v>208</v>
      </c>
      <c r="H157" s="166" t="s">
        <v>298</v>
      </c>
      <c r="I157" s="230" t="s">
        <v>370</v>
      </c>
      <c r="J157" s="300">
        <v>600</v>
      </c>
      <c r="K157" s="293">
        <f>E157-J157</f>
        <v>2400</v>
      </c>
      <c r="L157" s="288"/>
    </row>
    <row r="158" spans="1:12" s="223" customFormat="1" ht="37.5" customHeight="1">
      <c r="A158" s="262">
        <v>155</v>
      </c>
      <c r="B158" s="231">
        <v>41443</v>
      </c>
      <c r="C158" s="164" t="s">
        <v>727</v>
      </c>
      <c r="D158" s="166" t="s">
        <v>304</v>
      </c>
      <c r="E158" s="167">
        <v>148</v>
      </c>
      <c r="F158" s="166" t="s">
        <v>79</v>
      </c>
      <c r="G158" s="166" t="s">
        <v>0</v>
      </c>
      <c r="H158" s="166" t="s">
        <v>298</v>
      </c>
      <c r="I158" s="230" t="s">
        <v>356</v>
      </c>
      <c r="J158" s="300"/>
      <c r="K158" s="293"/>
      <c r="L158" s="288"/>
    </row>
    <row r="159" spans="1:12" s="223" customFormat="1" ht="37.5" customHeight="1">
      <c r="A159" s="262">
        <v>156</v>
      </c>
      <c r="B159" s="231">
        <v>41443</v>
      </c>
      <c r="C159" s="164" t="s">
        <v>728</v>
      </c>
      <c r="D159" s="166" t="s">
        <v>304</v>
      </c>
      <c r="E159" s="167">
        <v>657.42</v>
      </c>
      <c r="F159" s="166" t="s">
        <v>79</v>
      </c>
      <c r="G159" s="166" t="s">
        <v>0</v>
      </c>
      <c r="H159" s="166" t="s">
        <v>298</v>
      </c>
      <c r="I159" s="165" t="s">
        <v>356</v>
      </c>
      <c r="J159" s="300"/>
      <c r="K159" s="300">
        <f>E158+E160+E159</f>
        <v>1973.42</v>
      </c>
      <c r="L159" s="288"/>
    </row>
    <row r="160" spans="1:12" s="223" customFormat="1" ht="37.5" customHeight="1">
      <c r="A160" s="262">
        <v>157</v>
      </c>
      <c r="B160" s="231">
        <v>41443</v>
      </c>
      <c r="C160" s="164" t="s">
        <v>729</v>
      </c>
      <c r="D160" s="166" t="s">
        <v>309</v>
      </c>
      <c r="E160" s="167">
        <v>1168</v>
      </c>
      <c r="F160" s="170" t="s">
        <v>170</v>
      </c>
      <c r="G160" s="171" t="s">
        <v>44</v>
      </c>
      <c r="H160" s="166" t="s">
        <v>298</v>
      </c>
      <c r="I160" s="165" t="s">
        <v>356</v>
      </c>
      <c r="J160" s="300"/>
      <c r="K160" s="300"/>
      <c r="L160" s="288"/>
    </row>
    <row r="161" spans="1:12" s="223" customFormat="1" ht="37.5" customHeight="1">
      <c r="A161" s="262">
        <v>158</v>
      </c>
      <c r="B161" s="231">
        <v>41443</v>
      </c>
      <c r="C161" s="164" t="s">
        <v>722</v>
      </c>
      <c r="D161" s="166" t="s">
        <v>723</v>
      </c>
      <c r="E161" s="167">
        <v>200</v>
      </c>
      <c r="F161" s="170" t="s">
        <v>141</v>
      </c>
      <c r="G161" s="171" t="s">
        <v>142</v>
      </c>
      <c r="H161" s="166" t="s">
        <v>298</v>
      </c>
      <c r="I161" s="230" t="s">
        <v>534</v>
      </c>
      <c r="J161" s="430"/>
      <c r="K161" s="431"/>
      <c r="L161" s="432"/>
    </row>
    <row r="162" spans="1:12" s="223" customFormat="1" ht="37.5" customHeight="1">
      <c r="A162" s="262">
        <v>159</v>
      </c>
      <c r="B162" s="231">
        <v>41445</v>
      </c>
      <c r="C162" s="164" t="s">
        <v>726</v>
      </c>
      <c r="D162" s="166" t="s">
        <v>682</v>
      </c>
      <c r="E162" s="167">
        <v>3000</v>
      </c>
      <c r="F162" s="170" t="s">
        <v>207</v>
      </c>
      <c r="G162" s="171" t="s">
        <v>208</v>
      </c>
      <c r="H162" s="166" t="s">
        <v>298</v>
      </c>
      <c r="I162" s="230" t="s">
        <v>370</v>
      </c>
      <c r="J162" s="300">
        <v>600</v>
      </c>
      <c r="K162" s="293">
        <f>E162-J162</f>
        <v>2400</v>
      </c>
      <c r="L162" s="288"/>
    </row>
    <row r="163" spans="1:12" s="223" customFormat="1" ht="37.5" customHeight="1">
      <c r="A163" s="262">
        <v>160</v>
      </c>
      <c r="B163" s="231">
        <v>41445</v>
      </c>
      <c r="C163" s="164" t="s">
        <v>604</v>
      </c>
      <c r="D163" s="166" t="s">
        <v>605</v>
      </c>
      <c r="E163" s="167">
        <v>375.4</v>
      </c>
      <c r="F163" s="170" t="s">
        <v>207</v>
      </c>
      <c r="G163" s="171" t="s">
        <v>208</v>
      </c>
      <c r="H163" s="166" t="s">
        <v>298</v>
      </c>
      <c r="I163" s="230" t="s">
        <v>324</v>
      </c>
      <c r="J163" s="300"/>
      <c r="K163" s="293"/>
      <c r="L163" s="288"/>
    </row>
    <row r="164" spans="1:12" s="223" customFormat="1" ht="37.5" customHeight="1">
      <c r="A164" s="262">
        <v>161</v>
      </c>
      <c r="B164" s="231">
        <v>41450</v>
      </c>
      <c r="C164" s="164" t="s">
        <v>764</v>
      </c>
      <c r="D164" s="166" t="s">
        <v>579</v>
      </c>
      <c r="E164" s="167">
        <v>1155</v>
      </c>
      <c r="F164" s="170" t="s">
        <v>264</v>
      </c>
      <c r="G164" s="171" t="s">
        <v>265</v>
      </c>
      <c r="H164" s="166" t="s">
        <v>298</v>
      </c>
      <c r="I164" s="230" t="s">
        <v>344</v>
      </c>
      <c r="J164" s="300"/>
      <c r="K164" s="293"/>
      <c r="L164" s="288"/>
    </row>
    <row r="165" spans="1:14" s="223" customFormat="1" ht="37.5" customHeight="1">
      <c r="A165" s="262">
        <v>162</v>
      </c>
      <c r="B165" s="231">
        <v>41451</v>
      </c>
      <c r="C165" s="164" t="s">
        <v>731</v>
      </c>
      <c r="D165" s="166" t="s">
        <v>354</v>
      </c>
      <c r="E165" s="167">
        <v>10707.04</v>
      </c>
      <c r="F165" s="170"/>
      <c r="G165" s="171"/>
      <c r="H165" s="166" t="s">
        <v>298</v>
      </c>
      <c r="I165" s="230"/>
      <c r="J165" s="300">
        <f>'GIORNALE DELLE ENTRATE'!$J$132</f>
        <v>4107.98</v>
      </c>
      <c r="K165" s="293">
        <f aca="true" t="shared" si="1" ref="K165:K172">E165-J165</f>
        <v>6599.060000000001</v>
      </c>
      <c r="L165" s="288"/>
      <c r="M165" s="56"/>
      <c r="N165" s="56"/>
    </row>
    <row r="166" spans="1:14" s="223" customFormat="1" ht="37.5" customHeight="1">
      <c r="A166" s="262">
        <v>163</v>
      </c>
      <c r="B166" s="231">
        <v>41451</v>
      </c>
      <c r="C166" s="164" t="s">
        <v>732</v>
      </c>
      <c r="D166" s="166" t="s">
        <v>354</v>
      </c>
      <c r="E166" s="167">
        <v>0.94</v>
      </c>
      <c r="F166" s="170"/>
      <c r="G166" s="171"/>
      <c r="H166" s="166" t="s">
        <v>298</v>
      </c>
      <c r="I166" s="230"/>
      <c r="J166" s="300"/>
      <c r="K166" s="293">
        <f t="shared" si="1"/>
        <v>0.94</v>
      </c>
      <c r="L166" s="288"/>
      <c r="M166" s="56"/>
      <c r="N166" s="56"/>
    </row>
    <row r="167" spans="1:14" s="223" customFormat="1" ht="37.5" customHeight="1">
      <c r="A167" s="262">
        <v>164</v>
      </c>
      <c r="B167" s="231">
        <v>41451</v>
      </c>
      <c r="C167" s="164" t="s">
        <v>731</v>
      </c>
      <c r="D167" s="166" t="s">
        <v>455</v>
      </c>
      <c r="E167" s="167">
        <v>1962.61</v>
      </c>
      <c r="F167" s="170"/>
      <c r="G167" s="171"/>
      <c r="H167" s="166" t="s">
        <v>298</v>
      </c>
      <c r="I167" s="230"/>
      <c r="J167" s="300">
        <f>'GIORNALE DELLE ENTRATE'!$J$136</f>
        <v>513.52</v>
      </c>
      <c r="K167" s="293">
        <f t="shared" si="1"/>
        <v>1449.09</v>
      </c>
      <c r="L167" s="288"/>
      <c r="M167" s="56"/>
      <c r="N167" s="56"/>
    </row>
    <row r="168" spans="1:14" s="223" customFormat="1" ht="37.5" customHeight="1">
      <c r="A168" s="262">
        <v>165</v>
      </c>
      <c r="B168" s="231">
        <v>41451</v>
      </c>
      <c r="C168" s="164" t="s">
        <v>732</v>
      </c>
      <c r="D168" s="166" t="s">
        <v>455</v>
      </c>
      <c r="E168" s="167">
        <v>0.91</v>
      </c>
      <c r="F168" s="170"/>
      <c r="G168" s="171"/>
      <c r="H168" s="166" t="s">
        <v>298</v>
      </c>
      <c r="I168" s="230"/>
      <c r="J168" s="300"/>
      <c r="K168" s="293">
        <f t="shared" si="1"/>
        <v>0.91</v>
      </c>
      <c r="L168" s="288"/>
      <c r="M168" s="56"/>
      <c r="N168" s="56"/>
    </row>
    <row r="169" spans="1:14" s="223" customFormat="1" ht="37.5" customHeight="1">
      <c r="A169" s="262">
        <v>166</v>
      </c>
      <c r="B169" s="231">
        <v>41451</v>
      </c>
      <c r="C169" s="164" t="s">
        <v>731</v>
      </c>
      <c r="D169" s="166" t="s">
        <v>352</v>
      </c>
      <c r="E169" s="167">
        <v>2008.83</v>
      </c>
      <c r="F169" s="170"/>
      <c r="G169" s="171"/>
      <c r="H169" s="166" t="s">
        <v>298</v>
      </c>
      <c r="I169" s="230"/>
      <c r="J169" s="300">
        <f>'GIORNALE DELLE ENTRATE'!$J$140</f>
        <v>609</v>
      </c>
      <c r="K169" s="293">
        <f t="shared" si="1"/>
        <v>1399.83</v>
      </c>
      <c r="L169" s="288"/>
      <c r="M169" s="56"/>
      <c r="N169" s="56"/>
    </row>
    <row r="170" spans="1:14" s="223" customFormat="1" ht="37.5" customHeight="1">
      <c r="A170" s="262">
        <v>167</v>
      </c>
      <c r="B170" s="231">
        <v>41451</v>
      </c>
      <c r="C170" s="164" t="s">
        <v>732</v>
      </c>
      <c r="D170" s="166" t="s">
        <v>352</v>
      </c>
      <c r="E170" s="167">
        <v>0.17</v>
      </c>
      <c r="F170" s="170"/>
      <c r="G170" s="171"/>
      <c r="H170" s="166" t="s">
        <v>298</v>
      </c>
      <c r="I170" s="230"/>
      <c r="J170" s="300"/>
      <c r="K170" s="293">
        <f t="shared" si="1"/>
        <v>0.17</v>
      </c>
      <c r="L170" s="288"/>
      <c r="M170" s="56"/>
      <c r="N170" s="56"/>
    </row>
    <row r="171" spans="1:14" s="223" customFormat="1" ht="37.5" customHeight="1">
      <c r="A171" s="262">
        <v>168</v>
      </c>
      <c r="B171" s="231">
        <v>41451</v>
      </c>
      <c r="C171" s="164" t="s">
        <v>731</v>
      </c>
      <c r="D171" s="166" t="s">
        <v>365</v>
      </c>
      <c r="E171" s="167">
        <v>1604.24</v>
      </c>
      <c r="F171" s="170"/>
      <c r="G171" s="171"/>
      <c r="H171" s="166" t="s">
        <v>298</v>
      </c>
      <c r="I171" s="230"/>
      <c r="J171" s="300">
        <f>'GIORNALE DELLE ENTRATE'!$J$144</f>
        <v>354.6</v>
      </c>
      <c r="K171" s="293">
        <f t="shared" si="1"/>
        <v>1249.6399999999999</v>
      </c>
      <c r="L171" s="288"/>
      <c r="M171" s="56"/>
      <c r="N171" s="56"/>
    </row>
    <row r="172" spans="1:14" s="223" customFormat="1" ht="37.5" customHeight="1">
      <c r="A172" s="262">
        <v>169</v>
      </c>
      <c r="B172" s="231">
        <v>41451</v>
      </c>
      <c r="C172" s="164" t="s">
        <v>732</v>
      </c>
      <c r="D172" s="166" t="s">
        <v>365</v>
      </c>
      <c r="E172" s="167">
        <v>0.36</v>
      </c>
      <c r="F172" s="170"/>
      <c r="G172" s="171"/>
      <c r="H172" s="166" t="s">
        <v>298</v>
      </c>
      <c r="I172" s="230"/>
      <c r="J172" s="300"/>
      <c r="K172" s="293">
        <f t="shared" si="1"/>
        <v>0.36</v>
      </c>
      <c r="L172" s="288"/>
      <c r="M172" s="56"/>
      <c r="N172" s="56"/>
    </row>
    <row r="173" spans="1:14" s="223" customFormat="1" ht="37.5" customHeight="1">
      <c r="A173" s="262">
        <v>170</v>
      </c>
      <c r="B173" s="231">
        <v>41451</v>
      </c>
      <c r="C173" s="164" t="s">
        <v>688</v>
      </c>
      <c r="D173" s="166" t="s">
        <v>286</v>
      </c>
      <c r="E173" s="167">
        <f>'GIORNALE DELLE ENTRATE'!E145</f>
        <v>3009.1000000000004</v>
      </c>
      <c r="F173" s="170"/>
      <c r="G173" s="171"/>
      <c r="H173" s="166" t="s">
        <v>298</v>
      </c>
      <c r="I173" s="230"/>
      <c r="J173" s="300"/>
      <c r="K173" s="293"/>
      <c r="L173" s="288"/>
      <c r="M173" s="56"/>
      <c r="N173" s="56"/>
    </row>
    <row r="174" spans="1:12" s="223" customFormat="1" ht="37.5" customHeight="1">
      <c r="A174" s="262">
        <v>171</v>
      </c>
      <c r="B174" s="231">
        <v>41451</v>
      </c>
      <c r="C174" s="164" t="s">
        <v>689</v>
      </c>
      <c r="D174" s="166" t="s">
        <v>286</v>
      </c>
      <c r="E174" s="167">
        <f>'GIORNALE DELLE ENTRATE'!E146</f>
        <v>31.98</v>
      </c>
      <c r="F174" s="170"/>
      <c r="G174" s="171"/>
      <c r="H174" s="166" t="s">
        <v>298</v>
      </c>
      <c r="I174" s="230"/>
      <c r="J174" s="300"/>
      <c r="K174" s="293"/>
      <c r="L174" s="288"/>
    </row>
    <row r="175" spans="1:12" s="223" customFormat="1" ht="37.5" customHeight="1">
      <c r="A175" s="262">
        <v>172</v>
      </c>
      <c r="B175" s="231">
        <v>41456</v>
      </c>
      <c r="C175" s="164" t="s">
        <v>592</v>
      </c>
      <c r="D175" s="166" t="s">
        <v>297</v>
      </c>
      <c r="E175" s="167">
        <v>5.85</v>
      </c>
      <c r="F175" s="170" t="s">
        <v>244</v>
      </c>
      <c r="G175" s="171" t="s">
        <v>245</v>
      </c>
      <c r="H175" s="166" t="s">
        <v>298</v>
      </c>
      <c r="I175" s="230" t="s">
        <v>534</v>
      </c>
      <c r="J175" s="300"/>
      <c r="K175" s="293"/>
      <c r="L175" s="288"/>
    </row>
    <row r="176" spans="1:12" s="223" customFormat="1" ht="37.5" customHeight="1">
      <c r="A176" s="262">
        <v>173</v>
      </c>
      <c r="B176" s="231">
        <v>41456</v>
      </c>
      <c r="C176" s="164" t="s">
        <v>615</v>
      </c>
      <c r="D176" s="166" t="s">
        <v>297</v>
      </c>
      <c r="E176" s="167">
        <v>24.93</v>
      </c>
      <c r="F176" s="170" t="s">
        <v>141</v>
      </c>
      <c r="G176" s="171" t="s">
        <v>142</v>
      </c>
      <c r="H176" s="166" t="s">
        <v>298</v>
      </c>
      <c r="I176" s="230" t="s">
        <v>534</v>
      </c>
      <c r="J176" s="300"/>
      <c r="K176" s="293"/>
      <c r="L176" s="288"/>
    </row>
    <row r="177" spans="1:12" s="223" customFormat="1" ht="37.5" customHeight="1">
      <c r="A177" s="262">
        <v>174</v>
      </c>
      <c r="B177" s="231">
        <v>41456</v>
      </c>
      <c r="C177" s="164" t="s">
        <v>615</v>
      </c>
      <c r="D177" s="166" t="s">
        <v>297</v>
      </c>
      <c r="E177" s="167">
        <v>25.2</v>
      </c>
      <c r="F177" s="170" t="s">
        <v>141</v>
      </c>
      <c r="G177" s="171" t="s">
        <v>142</v>
      </c>
      <c r="H177" s="166" t="s">
        <v>298</v>
      </c>
      <c r="I177" s="230" t="s">
        <v>534</v>
      </c>
      <c r="J177" s="300"/>
      <c r="K177" s="300"/>
      <c r="L177" s="288"/>
    </row>
    <row r="178" spans="1:12" s="223" customFormat="1" ht="37.5" customHeight="1">
      <c r="A178" s="262">
        <v>175</v>
      </c>
      <c r="B178" s="477">
        <v>41456</v>
      </c>
      <c r="C178" s="462" t="s">
        <v>835</v>
      </c>
      <c r="D178" s="457" t="s">
        <v>297</v>
      </c>
      <c r="E178" s="469">
        <v>3</v>
      </c>
      <c r="F178" s="457" t="s">
        <v>244</v>
      </c>
      <c r="G178" s="457" t="s">
        <v>245</v>
      </c>
      <c r="H178" s="457" t="s">
        <v>298</v>
      </c>
      <c r="I178" s="478" t="s">
        <v>834</v>
      </c>
      <c r="J178" s="470"/>
      <c r="K178" s="470"/>
      <c r="L178" s="472"/>
    </row>
    <row r="179" spans="1:12" s="223" customFormat="1" ht="37.5" customHeight="1">
      <c r="A179" s="262">
        <v>176</v>
      </c>
      <c r="B179" s="231">
        <v>41472</v>
      </c>
      <c r="C179" s="164" t="s">
        <v>730</v>
      </c>
      <c r="D179" s="166" t="s">
        <v>304</v>
      </c>
      <c r="E179" s="167">
        <v>3000</v>
      </c>
      <c r="F179" s="166" t="s">
        <v>79</v>
      </c>
      <c r="G179" s="166" t="s">
        <v>0</v>
      </c>
      <c r="H179" s="166" t="s">
        <v>298</v>
      </c>
      <c r="I179" s="165" t="s">
        <v>356</v>
      </c>
      <c r="J179" s="300"/>
      <c r="K179" s="293"/>
      <c r="L179" s="288"/>
    </row>
    <row r="180" spans="1:12" s="223" customFormat="1" ht="37.5" customHeight="1">
      <c r="A180" s="262">
        <v>177</v>
      </c>
      <c r="B180" s="231">
        <v>41472</v>
      </c>
      <c r="C180" s="164" t="s">
        <v>733</v>
      </c>
      <c r="D180" s="166" t="s">
        <v>668</v>
      </c>
      <c r="E180" s="167">
        <f>788+21.27+499.99+29.55</f>
        <v>1338.81</v>
      </c>
      <c r="F180" s="170" t="s">
        <v>141</v>
      </c>
      <c r="G180" s="171" t="s">
        <v>142</v>
      </c>
      <c r="H180" s="166" t="s">
        <v>298</v>
      </c>
      <c r="I180" s="230" t="s">
        <v>534</v>
      </c>
      <c r="J180" s="430"/>
      <c r="K180" s="431"/>
      <c r="L180" s="432"/>
    </row>
    <row r="181" spans="1:12" s="223" customFormat="1" ht="37.5" customHeight="1">
      <c r="A181" s="262">
        <v>178</v>
      </c>
      <c r="B181" s="231">
        <v>41472</v>
      </c>
      <c r="C181" s="164" t="s">
        <v>734</v>
      </c>
      <c r="D181" s="166" t="s">
        <v>668</v>
      </c>
      <c r="E181" s="167">
        <v>516.46</v>
      </c>
      <c r="F181" s="170" t="s">
        <v>141</v>
      </c>
      <c r="G181" s="171" t="s">
        <v>142</v>
      </c>
      <c r="H181" s="166" t="s">
        <v>298</v>
      </c>
      <c r="I181" s="230" t="s">
        <v>534</v>
      </c>
      <c r="J181" s="300"/>
      <c r="K181" s="300"/>
      <c r="L181" s="288"/>
    </row>
    <row r="182" spans="1:12" s="223" customFormat="1" ht="37.5" customHeight="1">
      <c r="A182" s="262">
        <v>179</v>
      </c>
      <c r="B182" s="231">
        <v>41472</v>
      </c>
      <c r="C182" s="164" t="s">
        <v>735</v>
      </c>
      <c r="D182" s="166" t="s">
        <v>723</v>
      </c>
      <c r="E182" s="167">
        <f>200+0.4+7.5</f>
        <v>207.9</v>
      </c>
      <c r="F182" s="170" t="s">
        <v>141</v>
      </c>
      <c r="G182" s="171" t="s">
        <v>142</v>
      </c>
      <c r="H182" s="166" t="s">
        <v>298</v>
      </c>
      <c r="I182" s="230" t="s">
        <v>534</v>
      </c>
      <c r="J182" s="300"/>
      <c r="K182" s="293">
        <f>E180+E181+E182</f>
        <v>2063.17</v>
      </c>
      <c r="L182" s="288"/>
    </row>
    <row r="183" spans="1:12" s="223" customFormat="1" ht="37.5" customHeight="1">
      <c r="A183" s="262">
        <v>180</v>
      </c>
      <c r="B183" s="231">
        <v>41472</v>
      </c>
      <c r="C183" s="164" t="s">
        <v>736</v>
      </c>
      <c r="D183" s="166" t="s">
        <v>304</v>
      </c>
      <c r="E183" s="167">
        <v>4043.1</v>
      </c>
      <c r="F183" s="166" t="s">
        <v>79</v>
      </c>
      <c r="G183" s="166" t="s">
        <v>0</v>
      </c>
      <c r="H183" s="166" t="s">
        <v>298</v>
      </c>
      <c r="I183" s="165" t="s">
        <v>356</v>
      </c>
      <c r="J183" s="300"/>
      <c r="K183" s="293"/>
      <c r="L183" s="288"/>
    </row>
    <row r="184" spans="1:12" s="223" customFormat="1" ht="37.5" customHeight="1">
      <c r="A184" s="262">
        <v>181</v>
      </c>
      <c r="B184" s="231">
        <v>41472</v>
      </c>
      <c r="C184" s="164" t="s">
        <v>737</v>
      </c>
      <c r="D184" s="166" t="s">
        <v>309</v>
      </c>
      <c r="E184" s="167">
        <v>4514</v>
      </c>
      <c r="F184" s="170" t="s">
        <v>170</v>
      </c>
      <c r="G184" s="171" t="s">
        <v>44</v>
      </c>
      <c r="H184" s="166" t="s">
        <v>298</v>
      </c>
      <c r="I184" s="165" t="s">
        <v>356</v>
      </c>
      <c r="J184" s="300"/>
      <c r="K184" s="293"/>
      <c r="L184" s="288"/>
    </row>
    <row r="185" spans="1:12" s="223" customFormat="1" ht="37.5" customHeight="1">
      <c r="A185" s="262">
        <v>182</v>
      </c>
      <c r="B185" s="231">
        <v>41472</v>
      </c>
      <c r="C185" s="164" t="s">
        <v>736</v>
      </c>
      <c r="D185" s="166" t="s">
        <v>304</v>
      </c>
      <c r="E185" s="167">
        <v>18.38</v>
      </c>
      <c r="F185" s="166" t="s">
        <v>79</v>
      </c>
      <c r="G185" s="166" t="s">
        <v>0</v>
      </c>
      <c r="H185" s="166" t="s">
        <v>298</v>
      </c>
      <c r="I185" s="165" t="s">
        <v>356</v>
      </c>
      <c r="J185" s="300"/>
      <c r="K185" s="293">
        <f>SUM(E183:E185)</f>
        <v>8575.48</v>
      </c>
      <c r="L185" s="288"/>
    </row>
    <row r="186" spans="1:12" s="223" customFormat="1" ht="37.5" customHeight="1">
      <c r="A186" s="262">
        <v>183</v>
      </c>
      <c r="B186" s="231">
        <v>41472</v>
      </c>
      <c r="C186" s="164" t="s">
        <v>650</v>
      </c>
      <c r="D186" s="166" t="s">
        <v>586</v>
      </c>
      <c r="E186" s="167">
        <v>91.91</v>
      </c>
      <c r="F186" s="170" t="s">
        <v>57</v>
      </c>
      <c r="G186" s="171" t="s">
        <v>69</v>
      </c>
      <c r="H186" s="166" t="s">
        <v>298</v>
      </c>
      <c r="I186" s="230" t="s">
        <v>534</v>
      </c>
      <c r="J186" s="300"/>
      <c r="K186" s="293"/>
      <c r="L186" s="288"/>
    </row>
    <row r="187" spans="1:12" s="223" customFormat="1" ht="37.5" customHeight="1">
      <c r="A187" s="262">
        <v>184</v>
      </c>
      <c r="B187" s="231">
        <v>41472</v>
      </c>
      <c r="C187" s="164" t="s">
        <v>606</v>
      </c>
      <c r="D187" s="166" t="s">
        <v>595</v>
      </c>
      <c r="E187" s="167">
        <v>128.45</v>
      </c>
      <c r="F187" s="170" t="s">
        <v>207</v>
      </c>
      <c r="G187" s="171" t="s">
        <v>208</v>
      </c>
      <c r="H187" s="166" t="s">
        <v>298</v>
      </c>
      <c r="I187" s="230" t="s">
        <v>414</v>
      </c>
      <c r="J187" s="300"/>
      <c r="K187" s="293"/>
      <c r="L187" s="288"/>
    </row>
    <row r="188" spans="1:12" s="223" customFormat="1" ht="37.5" customHeight="1">
      <c r="A188" s="262">
        <v>185</v>
      </c>
      <c r="B188" s="231">
        <v>41472</v>
      </c>
      <c r="C188" s="164" t="s">
        <v>637</v>
      </c>
      <c r="D188" s="166" t="s">
        <v>634</v>
      </c>
      <c r="E188" s="167">
        <v>1233.61</v>
      </c>
      <c r="F188" s="170" t="s">
        <v>264</v>
      </c>
      <c r="G188" s="171" t="s">
        <v>265</v>
      </c>
      <c r="H188" s="166" t="s">
        <v>298</v>
      </c>
      <c r="I188" s="230" t="s">
        <v>561</v>
      </c>
      <c r="J188" s="300"/>
      <c r="K188" s="293"/>
      <c r="L188" s="288"/>
    </row>
    <row r="189" spans="1:12" s="223" customFormat="1" ht="37.5" customHeight="1">
      <c r="A189" s="262">
        <v>186</v>
      </c>
      <c r="B189" s="231">
        <v>41472</v>
      </c>
      <c r="C189" s="164" t="s">
        <v>553</v>
      </c>
      <c r="D189" s="166" t="s">
        <v>548</v>
      </c>
      <c r="E189" s="167">
        <v>2370.59</v>
      </c>
      <c r="F189" s="170" t="s">
        <v>207</v>
      </c>
      <c r="G189" s="171" t="s">
        <v>208</v>
      </c>
      <c r="H189" s="166" t="s">
        <v>298</v>
      </c>
      <c r="I189" s="230" t="s">
        <v>414</v>
      </c>
      <c r="J189" s="300"/>
      <c r="K189" s="293"/>
      <c r="L189" s="288"/>
    </row>
    <row r="190" spans="1:12" s="223" customFormat="1" ht="37.5" customHeight="1">
      <c r="A190" s="262">
        <v>187</v>
      </c>
      <c r="B190" s="231">
        <v>41472</v>
      </c>
      <c r="C190" s="164" t="s">
        <v>638</v>
      </c>
      <c r="D190" s="166" t="s">
        <v>634</v>
      </c>
      <c r="E190" s="167">
        <v>261</v>
      </c>
      <c r="F190" s="170" t="s">
        <v>264</v>
      </c>
      <c r="G190" s="171" t="s">
        <v>265</v>
      </c>
      <c r="H190" s="166" t="s">
        <v>298</v>
      </c>
      <c r="I190" s="230" t="s">
        <v>561</v>
      </c>
      <c r="J190" s="300"/>
      <c r="K190" s="293"/>
      <c r="L190" s="288"/>
    </row>
    <row r="191" spans="1:12" s="223" customFormat="1" ht="37.5" customHeight="1">
      <c r="A191" s="262">
        <v>188</v>
      </c>
      <c r="B191" s="231">
        <v>41472</v>
      </c>
      <c r="C191" s="164" t="s">
        <v>616</v>
      </c>
      <c r="D191" s="166" t="s">
        <v>583</v>
      </c>
      <c r="E191" s="167">
        <v>27.83</v>
      </c>
      <c r="F191" s="170" t="s">
        <v>141</v>
      </c>
      <c r="G191" s="171" t="s">
        <v>142</v>
      </c>
      <c r="H191" s="166" t="s">
        <v>298</v>
      </c>
      <c r="I191" s="230" t="s">
        <v>534</v>
      </c>
      <c r="J191" s="300"/>
      <c r="K191" s="293"/>
      <c r="L191" s="288"/>
    </row>
    <row r="192" spans="1:12" s="223" customFormat="1" ht="37.5" customHeight="1">
      <c r="A192" s="262">
        <v>189</v>
      </c>
      <c r="B192" s="231">
        <v>41473</v>
      </c>
      <c r="C192" s="164" t="s">
        <v>690</v>
      </c>
      <c r="D192" s="164" t="s">
        <v>302</v>
      </c>
      <c r="E192" s="167">
        <v>2500</v>
      </c>
      <c r="F192" s="170" t="s">
        <v>52</v>
      </c>
      <c r="G192" s="171" t="s">
        <v>126</v>
      </c>
      <c r="H192" s="166" t="s">
        <v>298</v>
      </c>
      <c r="I192" s="230" t="s">
        <v>534</v>
      </c>
      <c r="J192" s="300"/>
      <c r="K192" s="293"/>
      <c r="L192" s="288"/>
    </row>
    <row r="193" spans="1:12" s="223" customFormat="1" ht="37.5" customHeight="1">
      <c r="A193" s="262">
        <v>190</v>
      </c>
      <c r="B193" s="231">
        <v>41486</v>
      </c>
      <c r="C193" s="164" t="s">
        <v>740</v>
      </c>
      <c r="D193" s="166" t="s">
        <v>455</v>
      </c>
      <c r="E193" s="167">
        <v>1958.67</v>
      </c>
      <c r="F193" s="170"/>
      <c r="G193" s="171"/>
      <c r="H193" s="166" t="s">
        <v>298</v>
      </c>
      <c r="I193" s="230"/>
      <c r="J193" s="300">
        <f>'GIORNALE DELLE ENTRATE'!$J$152</f>
        <v>508.97999999999996</v>
      </c>
      <c r="K193" s="293">
        <f aca="true" t="shared" si="2" ref="K193:K198">E193-J193</f>
        <v>1449.69</v>
      </c>
      <c r="L193" s="288"/>
    </row>
    <row r="194" spans="1:12" s="223" customFormat="1" ht="37.5" customHeight="1">
      <c r="A194" s="262">
        <v>191</v>
      </c>
      <c r="B194" s="231">
        <v>41486</v>
      </c>
      <c r="C194" s="164" t="s">
        <v>741</v>
      </c>
      <c r="D194" s="166" t="s">
        <v>455</v>
      </c>
      <c r="E194" s="167">
        <v>0.31</v>
      </c>
      <c r="F194" s="170"/>
      <c r="G194" s="171"/>
      <c r="H194" s="166" t="s">
        <v>298</v>
      </c>
      <c r="I194" s="230"/>
      <c r="J194" s="300"/>
      <c r="K194" s="293">
        <f t="shared" si="2"/>
        <v>0.31</v>
      </c>
      <c r="L194" s="288"/>
    </row>
    <row r="195" spans="1:12" s="223" customFormat="1" ht="37.5" customHeight="1">
      <c r="A195" s="262">
        <v>192</v>
      </c>
      <c r="B195" s="231">
        <v>41486</v>
      </c>
      <c r="C195" s="164" t="s">
        <v>740</v>
      </c>
      <c r="D195" s="166" t="s">
        <v>492</v>
      </c>
      <c r="E195" s="167">
        <v>661.26</v>
      </c>
      <c r="F195" s="170"/>
      <c r="G195" s="171"/>
      <c r="H195" s="166" t="s">
        <v>298</v>
      </c>
      <c r="I195" s="230"/>
      <c r="J195" s="300">
        <f>'GIORNALE DELLE ENTRATE'!$J$156</f>
        <v>201.57</v>
      </c>
      <c r="K195" s="293">
        <f t="shared" si="2"/>
        <v>459.69</v>
      </c>
      <c r="L195" s="288"/>
    </row>
    <row r="196" spans="1:12" s="223" customFormat="1" ht="37.5" customHeight="1">
      <c r="A196" s="262">
        <v>193</v>
      </c>
      <c r="B196" s="231">
        <v>41486</v>
      </c>
      <c r="C196" s="164" t="s">
        <v>741</v>
      </c>
      <c r="D196" s="166" t="s">
        <v>492</v>
      </c>
      <c r="E196" s="167">
        <v>0.31</v>
      </c>
      <c r="F196" s="170"/>
      <c r="G196" s="171"/>
      <c r="H196" s="166" t="s">
        <v>298</v>
      </c>
      <c r="I196" s="230"/>
      <c r="J196" s="300"/>
      <c r="K196" s="293">
        <f t="shared" si="2"/>
        <v>0.31</v>
      </c>
      <c r="L196" s="288"/>
    </row>
    <row r="197" spans="1:12" s="223" customFormat="1" ht="37.5" customHeight="1">
      <c r="A197" s="262">
        <v>194</v>
      </c>
      <c r="B197" s="231">
        <v>41486</v>
      </c>
      <c r="C197" s="164" t="s">
        <v>740</v>
      </c>
      <c r="D197" s="166" t="s">
        <v>365</v>
      </c>
      <c r="E197" s="446">
        <v>1596.36</v>
      </c>
      <c r="F197" s="170"/>
      <c r="G197" s="171"/>
      <c r="H197" s="166" t="s">
        <v>298</v>
      </c>
      <c r="I197" s="230"/>
      <c r="J197" s="300">
        <f>'GIORNALE DELLE ENTRATE'!$J$160</f>
        <v>346.74</v>
      </c>
      <c r="K197" s="293">
        <f t="shared" si="2"/>
        <v>1249.62</v>
      </c>
      <c r="L197" s="288"/>
    </row>
    <row r="198" spans="1:12" s="223" customFormat="1" ht="37.5" customHeight="1">
      <c r="A198" s="262">
        <v>195</v>
      </c>
      <c r="B198" s="231">
        <v>41486</v>
      </c>
      <c r="C198" s="164" t="s">
        <v>741</v>
      </c>
      <c r="D198" s="166" t="s">
        <v>365</v>
      </c>
      <c r="E198" s="446">
        <v>0.38</v>
      </c>
      <c r="F198" s="170"/>
      <c r="G198" s="171"/>
      <c r="H198" s="166" t="s">
        <v>298</v>
      </c>
      <c r="I198" s="230"/>
      <c r="J198" s="300"/>
      <c r="K198" s="293">
        <f t="shared" si="2"/>
        <v>0.38</v>
      </c>
      <c r="L198" s="288"/>
    </row>
    <row r="199" spans="1:12" s="223" customFormat="1" ht="37.5" customHeight="1">
      <c r="A199" s="262">
        <v>196</v>
      </c>
      <c r="B199" s="231">
        <v>41486</v>
      </c>
      <c r="C199" s="164" t="s">
        <v>695</v>
      </c>
      <c r="D199" s="166" t="s">
        <v>286</v>
      </c>
      <c r="E199" s="446">
        <f>'GIORNALE DELLE ENTRATE'!E161</f>
        <v>779.1199999999999</v>
      </c>
      <c r="F199" s="170"/>
      <c r="G199" s="166"/>
      <c r="H199" s="164" t="s">
        <v>298</v>
      </c>
      <c r="I199" s="455"/>
      <c r="J199" s="279"/>
      <c r="K199" s="279"/>
      <c r="L199" s="502"/>
    </row>
    <row r="200" spans="1:12" s="223" customFormat="1" ht="37.5" customHeight="1">
      <c r="A200" s="262">
        <v>197</v>
      </c>
      <c r="B200" s="231">
        <v>41486</v>
      </c>
      <c r="C200" s="164" t="s">
        <v>696</v>
      </c>
      <c r="D200" s="166" t="s">
        <v>286</v>
      </c>
      <c r="E200" s="446">
        <f>'GIORNALE DELLE ENTRATE'!E162</f>
        <v>15.120000000000001</v>
      </c>
      <c r="F200" s="170"/>
      <c r="G200" s="164"/>
      <c r="H200" s="164" t="s">
        <v>298</v>
      </c>
      <c r="I200" s="455"/>
      <c r="J200" s="279"/>
      <c r="K200" s="279"/>
      <c r="L200" s="502"/>
    </row>
    <row r="201" spans="1:12" s="223" customFormat="1" ht="37.5" customHeight="1">
      <c r="A201" s="262">
        <v>198</v>
      </c>
      <c r="B201" s="231">
        <v>41487</v>
      </c>
      <c r="C201" s="164" t="s">
        <v>738</v>
      </c>
      <c r="D201" s="166" t="s">
        <v>739</v>
      </c>
      <c r="E201" s="167">
        <v>67.83</v>
      </c>
      <c r="F201" s="170" t="s">
        <v>141</v>
      </c>
      <c r="G201" s="171" t="s">
        <v>142</v>
      </c>
      <c r="H201" s="166" t="s">
        <v>298</v>
      </c>
      <c r="I201" s="230" t="s">
        <v>534</v>
      </c>
      <c r="J201" s="300"/>
      <c r="K201" s="293"/>
      <c r="L201" s="288"/>
    </row>
    <row r="202" spans="1:12" s="223" customFormat="1" ht="37.5" customHeight="1">
      <c r="A202" s="262">
        <v>199</v>
      </c>
      <c r="B202" s="231">
        <v>41487</v>
      </c>
      <c r="C202" s="164" t="s">
        <v>593</v>
      </c>
      <c r="D202" s="166" t="s">
        <v>297</v>
      </c>
      <c r="E202" s="167">
        <v>5.85</v>
      </c>
      <c r="F202" s="170" t="s">
        <v>244</v>
      </c>
      <c r="G202" s="171" t="s">
        <v>245</v>
      </c>
      <c r="H202" s="166" t="s">
        <v>298</v>
      </c>
      <c r="I202" s="230" t="s">
        <v>534</v>
      </c>
      <c r="J202" s="300"/>
      <c r="K202" s="293"/>
      <c r="L202" s="288"/>
    </row>
    <row r="203" spans="1:12" s="223" customFormat="1" ht="37.5" customHeight="1">
      <c r="A203" s="262">
        <v>200</v>
      </c>
      <c r="B203" s="477">
        <v>41487</v>
      </c>
      <c r="C203" s="462" t="s">
        <v>836</v>
      </c>
      <c r="D203" s="457" t="s">
        <v>297</v>
      </c>
      <c r="E203" s="469">
        <v>6</v>
      </c>
      <c r="F203" s="457" t="s">
        <v>244</v>
      </c>
      <c r="G203" s="457" t="s">
        <v>245</v>
      </c>
      <c r="H203" s="457" t="s">
        <v>298</v>
      </c>
      <c r="I203" s="478" t="s">
        <v>834</v>
      </c>
      <c r="J203" s="470"/>
      <c r="K203" s="470"/>
      <c r="L203" s="472"/>
    </row>
    <row r="204" spans="1:12" s="223" customFormat="1" ht="37.5" customHeight="1">
      <c r="A204" s="262">
        <v>201</v>
      </c>
      <c r="B204" s="231">
        <v>41505</v>
      </c>
      <c r="C204" s="164" t="s">
        <v>742</v>
      </c>
      <c r="D204" s="166" t="s">
        <v>308</v>
      </c>
      <c r="E204" s="446">
        <v>728.55</v>
      </c>
      <c r="F204" s="163" t="s">
        <v>230</v>
      </c>
      <c r="G204" s="164" t="s">
        <v>143</v>
      </c>
      <c r="H204" s="164" t="s">
        <v>298</v>
      </c>
      <c r="I204" s="165" t="s">
        <v>779</v>
      </c>
      <c r="J204" s="300"/>
      <c r="K204" s="293"/>
      <c r="L204" s="288"/>
    </row>
    <row r="205" spans="1:12" s="223" customFormat="1" ht="37.5" customHeight="1">
      <c r="A205" s="262">
        <v>202</v>
      </c>
      <c r="B205" s="231">
        <v>41505</v>
      </c>
      <c r="C205" s="164" t="s">
        <v>743</v>
      </c>
      <c r="D205" s="166" t="s">
        <v>304</v>
      </c>
      <c r="E205" s="167">
        <v>658.04</v>
      </c>
      <c r="F205" s="166" t="s">
        <v>79</v>
      </c>
      <c r="G205" s="166" t="s">
        <v>0</v>
      </c>
      <c r="H205" s="166" t="s">
        <v>298</v>
      </c>
      <c r="I205" s="165" t="s">
        <v>356</v>
      </c>
      <c r="J205" s="300"/>
      <c r="K205" s="300"/>
      <c r="L205" s="288"/>
    </row>
    <row r="206" spans="1:12" s="223" customFormat="1" ht="37.5" customHeight="1">
      <c r="A206" s="262">
        <v>203</v>
      </c>
      <c r="B206" s="231">
        <v>41505</v>
      </c>
      <c r="C206" s="164" t="s">
        <v>744</v>
      </c>
      <c r="D206" s="166" t="s">
        <v>309</v>
      </c>
      <c r="E206" s="167">
        <v>1169</v>
      </c>
      <c r="F206" s="170" t="s">
        <v>170</v>
      </c>
      <c r="G206" s="171" t="s">
        <v>44</v>
      </c>
      <c r="H206" s="166" t="s">
        <v>298</v>
      </c>
      <c r="I206" s="165" t="s">
        <v>356</v>
      </c>
      <c r="J206" s="300"/>
      <c r="K206" s="300"/>
      <c r="L206" s="288"/>
    </row>
    <row r="207" spans="1:12" s="223" customFormat="1" ht="37.5" customHeight="1">
      <c r="A207" s="262">
        <v>204</v>
      </c>
      <c r="B207" s="231">
        <v>41505</v>
      </c>
      <c r="C207" s="164" t="s">
        <v>745</v>
      </c>
      <c r="D207" s="166" t="s">
        <v>304</v>
      </c>
      <c r="E207" s="167">
        <v>500</v>
      </c>
      <c r="F207" s="166" t="s">
        <v>79</v>
      </c>
      <c r="G207" s="166" t="s">
        <v>0</v>
      </c>
      <c r="H207" s="166" t="s">
        <v>298</v>
      </c>
      <c r="I207" s="165" t="s">
        <v>356</v>
      </c>
      <c r="J207" s="300"/>
      <c r="K207" s="300"/>
      <c r="L207" s="288"/>
    </row>
    <row r="208" spans="1:12" s="223" customFormat="1" ht="37.5" customHeight="1">
      <c r="A208" s="262">
        <v>205</v>
      </c>
      <c r="B208" s="231">
        <v>41514</v>
      </c>
      <c r="C208" s="164" t="s">
        <v>765</v>
      </c>
      <c r="D208" s="166" t="s">
        <v>286</v>
      </c>
      <c r="E208" s="167">
        <v>50</v>
      </c>
      <c r="F208" s="166" t="s">
        <v>147</v>
      </c>
      <c r="G208" s="166" t="s">
        <v>188</v>
      </c>
      <c r="H208" s="166" t="s">
        <v>298</v>
      </c>
      <c r="I208" s="165" t="s">
        <v>534</v>
      </c>
      <c r="J208" s="300"/>
      <c r="K208" s="293"/>
      <c r="L208" s="288"/>
    </row>
    <row r="209" spans="1:12" s="223" customFormat="1" ht="37.5" customHeight="1">
      <c r="A209" s="262">
        <v>206</v>
      </c>
      <c r="B209" s="231">
        <v>41514</v>
      </c>
      <c r="C209" s="164" t="s">
        <v>766</v>
      </c>
      <c r="D209" s="166" t="s">
        <v>297</v>
      </c>
      <c r="E209" s="167">
        <v>0.54</v>
      </c>
      <c r="F209" s="170" t="s">
        <v>244</v>
      </c>
      <c r="G209" s="171" t="s">
        <v>245</v>
      </c>
      <c r="H209" s="166" t="s">
        <v>298</v>
      </c>
      <c r="I209" s="165" t="s">
        <v>534</v>
      </c>
      <c r="J209" s="300"/>
      <c r="K209" s="293"/>
      <c r="L209" s="288"/>
    </row>
    <row r="210" spans="1:12" s="223" customFormat="1" ht="37.5" customHeight="1">
      <c r="A210" s="262">
        <v>207</v>
      </c>
      <c r="B210" s="231">
        <v>41514</v>
      </c>
      <c r="C210" s="164" t="s">
        <v>607</v>
      </c>
      <c r="D210" s="166" t="s">
        <v>586</v>
      </c>
      <c r="E210" s="167">
        <v>224</v>
      </c>
      <c r="F210" s="170" t="s">
        <v>207</v>
      </c>
      <c r="G210" s="171" t="s">
        <v>208</v>
      </c>
      <c r="H210" s="166" t="s">
        <v>298</v>
      </c>
      <c r="I210" s="230" t="s">
        <v>534</v>
      </c>
      <c r="J210" s="300"/>
      <c r="K210" s="293"/>
      <c r="L210" s="288"/>
    </row>
    <row r="211" spans="1:12" s="223" customFormat="1" ht="37.5" customHeight="1">
      <c r="A211" s="262">
        <v>208</v>
      </c>
      <c r="B211" s="231">
        <v>41514</v>
      </c>
      <c r="C211" s="164" t="s">
        <v>373</v>
      </c>
      <c r="D211" s="166" t="s">
        <v>586</v>
      </c>
      <c r="E211" s="167">
        <v>50</v>
      </c>
      <c r="F211" s="170" t="s">
        <v>207</v>
      </c>
      <c r="G211" s="171" t="s">
        <v>208</v>
      </c>
      <c r="H211" s="166" t="s">
        <v>298</v>
      </c>
      <c r="I211" s="230" t="s">
        <v>414</v>
      </c>
      <c r="J211" s="300"/>
      <c r="K211" s="293"/>
      <c r="L211" s="288"/>
    </row>
    <row r="212" spans="1:12" s="223" customFormat="1" ht="37.5" customHeight="1">
      <c r="A212" s="262">
        <v>209</v>
      </c>
      <c r="B212" s="267">
        <v>41514</v>
      </c>
      <c r="C212" s="164" t="s">
        <v>697</v>
      </c>
      <c r="D212" s="164" t="s">
        <v>301</v>
      </c>
      <c r="E212" s="167">
        <v>654.37</v>
      </c>
      <c r="F212" s="163" t="s">
        <v>207</v>
      </c>
      <c r="G212" s="164" t="s">
        <v>208</v>
      </c>
      <c r="H212" s="164" t="s">
        <v>298</v>
      </c>
      <c r="I212" s="230" t="s">
        <v>444</v>
      </c>
      <c r="J212" s="300">
        <f>'GIORNALE DELLE ENTRATE'!$E$166</f>
        <v>104</v>
      </c>
      <c r="K212" s="293">
        <f>E212-J212</f>
        <v>550.37</v>
      </c>
      <c r="L212" s="287"/>
    </row>
    <row r="213" spans="1:12" s="223" customFormat="1" ht="37.5" customHeight="1">
      <c r="A213" s="262">
        <v>210</v>
      </c>
      <c r="B213" s="267">
        <v>41514</v>
      </c>
      <c r="C213" s="164" t="s">
        <v>639</v>
      </c>
      <c r="D213" s="166" t="s">
        <v>626</v>
      </c>
      <c r="E213" s="167">
        <v>44.64</v>
      </c>
      <c r="F213" s="170" t="s">
        <v>264</v>
      </c>
      <c r="G213" s="171" t="s">
        <v>265</v>
      </c>
      <c r="H213" s="166" t="s">
        <v>298</v>
      </c>
      <c r="I213" s="230" t="s">
        <v>434</v>
      </c>
      <c r="J213" s="300">
        <v>142.76</v>
      </c>
      <c r="K213" s="293">
        <v>387.05</v>
      </c>
      <c r="L213" s="288"/>
    </row>
    <row r="214" spans="1:12" s="223" customFormat="1" ht="37.5" customHeight="1">
      <c r="A214" s="262">
        <v>211</v>
      </c>
      <c r="B214" s="267">
        <v>41514</v>
      </c>
      <c r="C214" s="164" t="s">
        <v>608</v>
      </c>
      <c r="D214" s="166" t="s">
        <v>583</v>
      </c>
      <c r="E214" s="167">
        <v>90</v>
      </c>
      <c r="F214" s="170" t="s">
        <v>207</v>
      </c>
      <c r="G214" s="171" t="s">
        <v>208</v>
      </c>
      <c r="H214" s="166" t="s">
        <v>298</v>
      </c>
      <c r="I214" s="230" t="s">
        <v>432</v>
      </c>
      <c r="J214" s="300"/>
      <c r="K214" s="293"/>
      <c r="L214" s="288"/>
    </row>
    <row r="215" spans="1:12" s="223" customFormat="1" ht="37.5" customHeight="1">
      <c r="A215" s="262">
        <v>212</v>
      </c>
      <c r="B215" s="267">
        <v>41514</v>
      </c>
      <c r="C215" s="164" t="s">
        <v>640</v>
      </c>
      <c r="D215" s="166" t="s">
        <v>619</v>
      </c>
      <c r="E215" s="167">
        <v>205.15</v>
      </c>
      <c r="F215" s="170" t="s">
        <v>264</v>
      </c>
      <c r="G215" s="171" t="s">
        <v>265</v>
      </c>
      <c r="H215" s="166" t="s">
        <v>298</v>
      </c>
      <c r="I215" s="230" t="s">
        <v>561</v>
      </c>
      <c r="J215" s="300">
        <v>2.39</v>
      </c>
      <c r="K215" s="293">
        <v>150.14</v>
      </c>
      <c r="L215" s="288"/>
    </row>
    <row r="216" spans="1:12" s="223" customFormat="1" ht="37.5" customHeight="1">
      <c r="A216" s="262">
        <v>213</v>
      </c>
      <c r="B216" s="231">
        <v>41518</v>
      </c>
      <c r="C216" s="164" t="s">
        <v>594</v>
      </c>
      <c r="D216" s="166" t="s">
        <v>297</v>
      </c>
      <c r="E216" s="167">
        <v>5.85</v>
      </c>
      <c r="F216" s="170" t="s">
        <v>244</v>
      </c>
      <c r="G216" s="171" t="s">
        <v>245</v>
      </c>
      <c r="H216" s="166" t="s">
        <v>298</v>
      </c>
      <c r="I216" s="230" t="s">
        <v>534</v>
      </c>
      <c r="J216" s="300"/>
      <c r="K216" s="293"/>
      <c r="L216" s="288"/>
    </row>
    <row r="217" spans="1:12" s="223" customFormat="1" ht="37.5" customHeight="1">
      <c r="A217" s="262">
        <v>214</v>
      </c>
      <c r="B217" s="231">
        <v>41519</v>
      </c>
      <c r="C217" s="164" t="s">
        <v>746</v>
      </c>
      <c r="D217" s="166" t="s">
        <v>354</v>
      </c>
      <c r="E217" s="167">
        <v>4872.94</v>
      </c>
      <c r="F217" s="170"/>
      <c r="G217" s="171"/>
      <c r="H217" s="166" t="s">
        <v>298</v>
      </c>
      <c r="I217" s="230"/>
      <c r="J217" s="300">
        <f>'GIORNALE DELLE ENTRATE'!$J$172</f>
        <v>1573.1</v>
      </c>
      <c r="K217" s="293">
        <f aca="true" t="shared" si="3" ref="K217:K225">E217-J217</f>
        <v>3299.8399999999997</v>
      </c>
      <c r="L217" s="288"/>
    </row>
    <row r="218" spans="1:12" s="223" customFormat="1" ht="37.5" customHeight="1">
      <c r="A218" s="262">
        <v>215</v>
      </c>
      <c r="B218" s="231">
        <v>41519</v>
      </c>
      <c r="C218" s="164" t="s">
        <v>747</v>
      </c>
      <c r="D218" s="166" t="s">
        <v>354</v>
      </c>
      <c r="E218" s="167">
        <v>0.16</v>
      </c>
      <c r="F218" s="170"/>
      <c r="G218" s="171"/>
      <c r="H218" s="166" t="s">
        <v>298</v>
      </c>
      <c r="I218" s="230"/>
      <c r="J218" s="300"/>
      <c r="K218" s="293">
        <f t="shared" si="3"/>
        <v>0.16</v>
      </c>
      <c r="L218" s="288"/>
    </row>
    <row r="219" spans="1:12" s="223" customFormat="1" ht="37.5" customHeight="1">
      <c r="A219" s="262">
        <v>216</v>
      </c>
      <c r="B219" s="231">
        <v>41519</v>
      </c>
      <c r="C219" s="164" t="s">
        <v>746</v>
      </c>
      <c r="D219" s="166" t="s">
        <v>455</v>
      </c>
      <c r="E219" s="167">
        <v>1957.27</v>
      </c>
      <c r="F219" s="170"/>
      <c r="G219" s="171"/>
      <c r="H219" s="166" t="s">
        <v>298</v>
      </c>
      <c r="I219" s="230"/>
      <c r="J219" s="300">
        <f>'GIORNALE DELLE ENTRATE'!$J$176</f>
        <v>507.86999999999995</v>
      </c>
      <c r="K219" s="293">
        <f t="shared" si="3"/>
        <v>1449.4</v>
      </c>
      <c r="L219" s="288"/>
    </row>
    <row r="220" spans="1:12" s="223" customFormat="1" ht="37.5" customHeight="1">
      <c r="A220" s="262">
        <v>217</v>
      </c>
      <c r="B220" s="231">
        <v>41519</v>
      </c>
      <c r="C220" s="164" t="s">
        <v>747</v>
      </c>
      <c r="D220" s="166" t="s">
        <v>455</v>
      </c>
      <c r="E220" s="167">
        <v>0.6</v>
      </c>
      <c r="F220" s="170"/>
      <c r="G220" s="171"/>
      <c r="H220" s="166" t="s">
        <v>298</v>
      </c>
      <c r="I220" s="230"/>
      <c r="J220" s="300"/>
      <c r="K220" s="293">
        <f t="shared" si="3"/>
        <v>0.6</v>
      </c>
      <c r="L220" s="288"/>
    </row>
    <row r="221" spans="1:12" s="223" customFormat="1" ht="37.5" customHeight="1">
      <c r="A221" s="262">
        <v>218</v>
      </c>
      <c r="B221" s="231">
        <v>41519</v>
      </c>
      <c r="C221" s="164" t="s">
        <v>746</v>
      </c>
      <c r="D221" s="166" t="s">
        <v>352</v>
      </c>
      <c r="E221" s="167">
        <v>1005.36</v>
      </c>
      <c r="F221" s="170"/>
      <c r="G221" s="171"/>
      <c r="H221" s="166" t="s">
        <v>298</v>
      </c>
      <c r="I221" s="230"/>
      <c r="J221" s="300">
        <f>'GIORNALE DELLE ENTRATE'!$J$180</f>
        <v>306.09000000000003</v>
      </c>
      <c r="K221" s="293">
        <f t="shared" si="3"/>
        <v>699.27</v>
      </c>
      <c r="L221" s="288"/>
    </row>
    <row r="222" spans="1:12" s="223" customFormat="1" ht="37.5" customHeight="1">
      <c r="A222" s="262">
        <v>219</v>
      </c>
      <c r="B222" s="231">
        <v>41519</v>
      </c>
      <c r="C222" s="164" t="s">
        <v>747</v>
      </c>
      <c r="D222" s="166" t="s">
        <v>352</v>
      </c>
      <c r="E222" s="167">
        <v>0.73</v>
      </c>
      <c r="F222" s="170"/>
      <c r="G222" s="171"/>
      <c r="H222" s="166" t="s">
        <v>298</v>
      </c>
      <c r="I222" s="230"/>
      <c r="J222" s="300"/>
      <c r="K222" s="293">
        <f t="shared" si="3"/>
        <v>0.73</v>
      </c>
      <c r="L222" s="288"/>
    </row>
    <row r="223" spans="1:12" s="223" customFormat="1" ht="37.5" customHeight="1">
      <c r="A223" s="262">
        <v>220</v>
      </c>
      <c r="B223" s="231">
        <v>41519</v>
      </c>
      <c r="C223" s="164" t="s">
        <v>748</v>
      </c>
      <c r="D223" s="166" t="s">
        <v>352</v>
      </c>
      <c r="E223" s="167">
        <v>846</v>
      </c>
      <c r="F223" s="170"/>
      <c r="G223" s="171"/>
      <c r="H223" s="166" t="s">
        <v>298</v>
      </c>
      <c r="I223" s="230"/>
      <c r="J223" s="300"/>
      <c r="K223" s="293">
        <f t="shared" si="3"/>
        <v>846</v>
      </c>
      <c r="L223" s="288"/>
    </row>
    <row r="224" spans="1:12" s="223" customFormat="1" ht="37.5" customHeight="1">
      <c r="A224" s="262">
        <v>221</v>
      </c>
      <c r="B224" s="231">
        <v>41519</v>
      </c>
      <c r="C224" s="164" t="s">
        <v>746</v>
      </c>
      <c r="D224" s="166" t="s">
        <v>365</v>
      </c>
      <c r="E224" s="167">
        <v>1596.36</v>
      </c>
      <c r="F224" s="170"/>
      <c r="G224" s="171"/>
      <c r="H224" s="166" t="s">
        <v>298</v>
      </c>
      <c r="I224" s="230"/>
      <c r="J224" s="300">
        <f>'GIORNALE DELLE ENTRATE'!$J$184</f>
        <v>346.76</v>
      </c>
      <c r="K224" s="293">
        <f t="shared" si="3"/>
        <v>1249.6</v>
      </c>
      <c r="L224" s="288"/>
    </row>
    <row r="225" spans="1:12" s="223" customFormat="1" ht="37.5" customHeight="1">
      <c r="A225" s="262">
        <v>222</v>
      </c>
      <c r="B225" s="231">
        <v>41519</v>
      </c>
      <c r="C225" s="164" t="s">
        <v>747</v>
      </c>
      <c r="D225" s="166" t="s">
        <v>365</v>
      </c>
      <c r="E225" s="167">
        <v>0.4</v>
      </c>
      <c r="F225" s="170"/>
      <c r="G225" s="171"/>
      <c r="H225" s="166" t="s">
        <v>298</v>
      </c>
      <c r="I225" s="230"/>
      <c r="J225" s="300"/>
      <c r="K225" s="293">
        <f t="shared" si="3"/>
        <v>0.4</v>
      </c>
      <c r="L225" s="288"/>
    </row>
    <row r="226" spans="1:12" s="223" customFormat="1" ht="37.5" customHeight="1">
      <c r="A226" s="262">
        <v>223</v>
      </c>
      <c r="B226" s="231">
        <v>41519</v>
      </c>
      <c r="C226" s="164" t="s">
        <v>703</v>
      </c>
      <c r="D226" s="166" t="s">
        <v>286</v>
      </c>
      <c r="E226" s="167">
        <f>'GIORNALE DELLE ENTRATE'!E185</f>
        <v>1742.8600000000001</v>
      </c>
      <c r="F226" s="170"/>
      <c r="G226" s="171"/>
      <c r="H226" s="166" t="s">
        <v>298</v>
      </c>
      <c r="I226" s="230"/>
      <c r="J226" s="300"/>
      <c r="K226" s="293"/>
      <c r="L226" s="288"/>
    </row>
    <row r="227" spans="1:12" s="223" customFormat="1" ht="37.5" customHeight="1">
      <c r="A227" s="262">
        <v>224</v>
      </c>
      <c r="B227" s="231">
        <v>41519</v>
      </c>
      <c r="C227" s="164" t="s">
        <v>704</v>
      </c>
      <c r="D227" s="166" t="s">
        <v>286</v>
      </c>
      <c r="E227" s="167">
        <f>'GIORNALE DELLE ENTRATE'!E186</f>
        <v>32.379999999999995</v>
      </c>
      <c r="F227" s="170"/>
      <c r="G227" s="171"/>
      <c r="H227" s="166" t="s">
        <v>298</v>
      </c>
      <c r="I227" s="230"/>
      <c r="J227" s="300"/>
      <c r="K227" s="293"/>
      <c r="L227" s="288"/>
    </row>
    <row r="228" spans="1:12" s="223" customFormat="1" ht="37.5" customHeight="1">
      <c r="A228" s="262">
        <v>225</v>
      </c>
      <c r="B228" s="231">
        <v>41519</v>
      </c>
      <c r="C228" s="164" t="s">
        <v>837</v>
      </c>
      <c r="D228" s="166" t="s">
        <v>297</v>
      </c>
      <c r="E228" s="167">
        <v>6</v>
      </c>
      <c r="F228" s="166" t="s">
        <v>244</v>
      </c>
      <c r="G228" s="166" t="s">
        <v>245</v>
      </c>
      <c r="H228" s="166" t="s">
        <v>298</v>
      </c>
      <c r="I228" s="230" t="s">
        <v>834</v>
      </c>
      <c r="J228" s="300"/>
      <c r="K228" s="293"/>
      <c r="L228" s="288"/>
    </row>
    <row r="229" spans="1:12" s="223" customFormat="1" ht="37.5" customHeight="1">
      <c r="A229" s="262">
        <v>226</v>
      </c>
      <c r="B229" s="231">
        <v>41526</v>
      </c>
      <c r="C229" s="164" t="s">
        <v>641</v>
      </c>
      <c r="D229" s="166" t="s">
        <v>632</v>
      </c>
      <c r="E229" s="167">
        <v>370</v>
      </c>
      <c r="F229" s="170" t="s">
        <v>264</v>
      </c>
      <c r="G229" s="171" t="s">
        <v>265</v>
      </c>
      <c r="H229" s="166" t="s">
        <v>298</v>
      </c>
      <c r="I229" s="230" t="s">
        <v>340</v>
      </c>
      <c r="J229" s="300"/>
      <c r="K229" s="293"/>
      <c r="L229" s="288"/>
    </row>
    <row r="230" spans="1:12" s="223" customFormat="1" ht="37.5" customHeight="1">
      <c r="A230" s="262">
        <v>227</v>
      </c>
      <c r="B230" s="231">
        <v>41530</v>
      </c>
      <c r="C230" s="164" t="s">
        <v>642</v>
      </c>
      <c r="D230" s="166" t="s">
        <v>341</v>
      </c>
      <c r="E230" s="167">
        <v>14279.2</v>
      </c>
      <c r="F230" s="170" t="s">
        <v>264</v>
      </c>
      <c r="G230" s="171" t="s">
        <v>265</v>
      </c>
      <c r="H230" s="166" t="s">
        <v>298</v>
      </c>
      <c r="I230" s="230" t="s">
        <v>340</v>
      </c>
      <c r="J230" s="300"/>
      <c r="K230" s="293"/>
      <c r="L230" s="288"/>
    </row>
    <row r="231" spans="1:12" s="223" customFormat="1" ht="37.5" customHeight="1">
      <c r="A231" s="262">
        <v>228</v>
      </c>
      <c r="B231" s="231">
        <v>41530</v>
      </c>
      <c r="C231" s="164" t="s">
        <v>642</v>
      </c>
      <c r="D231" s="166" t="s">
        <v>431</v>
      </c>
      <c r="E231" s="167">
        <v>12749.6</v>
      </c>
      <c r="F231" s="170" t="s">
        <v>264</v>
      </c>
      <c r="G231" s="171" t="s">
        <v>265</v>
      </c>
      <c r="H231" s="166" t="s">
        <v>298</v>
      </c>
      <c r="I231" s="230" t="s">
        <v>340</v>
      </c>
      <c r="J231" s="300"/>
      <c r="K231" s="293"/>
      <c r="L231" s="288"/>
    </row>
    <row r="232" spans="1:12" s="223" customFormat="1" ht="37.5" customHeight="1">
      <c r="A232" s="262">
        <v>229</v>
      </c>
      <c r="B232" s="231">
        <v>41530</v>
      </c>
      <c r="C232" s="164" t="s">
        <v>580</v>
      </c>
      <c r="D232" s="166" t="s">
        <v>581</v>
      </c>
      <c r="E232" s="167">
        <v>4952.18</v>
      </c>
      <c r="F232" s="170" t="s">
        <v>264</v>
      </c>
      <c r="G232" s="171" t="s">
        <v>265</v>
      </c>
      <c r="H232" s="166" t="s">
        <v>298</v>
      </c>
      <c r="I232" s="230" t="s">
        <v>561</v>
      </c>
      <c r="J232" s="300"/>
      <c r="K232" s="293"/>
      <c r="L232" s="288"/>
    </row>
    <row r="233" spans="1:12" s="223" customFormat="1" ht="37.5" customHeight="1">
      <c r="A233" s="262">
        <v>230</v>
      </c>
      <c r="B233" s="231">
        <v>41530</v>
      </c>
      <c r="C233" s="164" t="s">
        <v>643</v>
      </c>
      <c r="D233" s="166" t="s">
        <v>644</v>
      </c>
      <c r="E233" s="167">
        <v>13666</v>
      </c>
      <c r="F233" s="170" t="s">
        <v>264</v>
      </c>
      <c r="G233" s="171" t="s">
        <v>265</v>
      </c>
      <c r="H233" s="166" t="s">
        <v>298</v>
      </c>
      <c r="I233" s="230" t="s">
        <v>340</v>
      </c>
      <c r="J233" s="300"/>
      <c r="K233" s="293">
        <v>21.43</v>
      </c>
      <c r="L233" s="288"/>
    </row>
    <row r="234" spans="1:12" s="223" customFormat="1" ht="37.5" customHeight="1">
      <c r="A234" s="262">
        <v>231</v>
      </c>
      <c r="B234" s="231">
        <v>41533</v>
      </c>
      <c r="C234" s="164" t="s">
        <v>749</v>
      </c>
      <c r="D234" s="166" t="s">
        <v>304</v>
      </c>
      <c r="E234" s="167">
        <v>975.42</v>
      </c>
      <c r="F234" s="166" t="s">
        <v>79</v>
      </c>
      <c r="G234" s="166" t="s">
        <v>0</v>
      </c>
      <c r="H234" s="166" t="s">
        <v>298</v>
      </c>
      <c r="I234" s="230"/>
      <c r="J234" s="300"/>
      <c r="K234" s="293"/>
      <c r="L234" s="288"/>
    </row>
    <row r="235" spans="1:12" s="223" customFormat="1" ht="37.5" customHeight="1">
      <c r="A235" s="262">
        <v>232</v>
      </c>
      <c r="B235" s="231">
        <v>41533</v>
      </c>
      <c r="C235" s="164" t="s">
        <v>750</v>
      </c>
      <c r="D235" s="166" t="s">
        <v>304</v>
      </c>
      <c r="E235" s="167">
        <v>104</v>
      </c>
      <c r="F235" s="166" t="s">
        <v>79</v>
      </c>
      <c r="G235" s="166" t="s">
        <v>0</v>
      </c>
      <c r="H235" s="166" t="s">
        <v>298</v>
      </c>
      <c r="I235" s="230"/>
      <c r="J235" s="300"/>
      <c r="K235" s="293"/>
      <c r="L235" s="288"/>
    </row>
    <row r="236" spans="1:12" s="223" customFormat="1" ht="37.5" customHeight="1">
      <c r="A236" s="262">
        <v>233</v>
      </c>
      <c r="B236" s="231">
        <v>41533</v>
      </c>
      <c r="C236" s="164" t="s">
        <v>751</v>
      </c>
      <c r="D236" s="166" t="s">
        <v>309</v>
      </c>
      <c r="E236" s="167">
        <v>2614</v>
      </c>
      <c r="F236" s="170" t="s">
        <v>170</v>
      </c>
      <c r="G236" s="171" t="s">
        <v>44</v>
      </c>
      <c r="H236" s="166" t="s">
        <v>298</v>
      </c>
      <c r="I236" s="230"/>
      <c r="J236" s="300"/>
      <c r="K236" s="293"/>
      <c r="L236" s="288"/>
    </row>
    <row r="237" spans="1:12" s="223" customFormat="1" ht="37.5" customHeight="1">
      <c r="A237" s="262">
        <v>234</v>
      </c>
      <c r="B237" s="231">
        <v>41533</v>
      </c>
      <c r="C237" s="164" t="s">
        <v>752</v>
      </c>
      <c r="D237" s="166" t="s">
        <v>304</v>
      </c>
      <c r="E237" s="167">
        <v>22.98</v>
      </c>
      <c r="F237" s="166" t="s">
        <v>79</v>
      </c>
      <c r="G237" s="166" t="s">
        <v>0</v>
      </c>
      <c r="H237" s="166" t="s">
        <v>298</v>
      </c>
      <c r="I237" s="230"/>
      <c r="J237" s="300">
        <f>SUM(E234:E237)</f>
        <v>3716.4</v>
      </c>
      <c r="K237" s="293"/>
      <c r="L237" s="288"/>
    </row>
    <row r="238" spans="1:12" s="223" customFormat="1" ht="37.5" customHeight="1">
      <c r="A238" s="262">
        <v>235</v>
      </c>
      <c r="B238" s="231">
        <v>41533</v>
      </c>
      <c r="C238" s="164" t="s">
        <v>642</v>
      </c>
      <c r="D238" s="166" t="s">
        <v>645</v>
      </c>
      <c r="E238" s="167">
        <v>23205.6</v>
      </c>
      <c r="F238" s="170" t="s">
        <v>264</v>
      </c>
      <c r="G238" s="171" t="s">
        <v>265</v>
      </c>
      <c r="H238" s="166" t="s">
        <v>298</v>
      </c>
      <c r="I238" s="230" t="s">
        <v>340</v>
      </c>
      <c r="J238" s="300"/>
      <c r="K238" s="293">
        <v>295.55</v>
      </c>
      <c r="L238" s="288"/>
    </row>
    <row r="239" spans="1:12" s="223" customFormat="1" ht="37.5" customHeight="1">
      <c r="A239" s="262">
        <v>236</v>
      </c>
      <c r="B239" s="231">
        <v>41533</v>
      </c>
      <c r="C239" s="164" t="s">
        <v>642</v>
      </c>
      <c r="D239" s="166" t="s">
        <v>343</v>
      </c>
      <c r="E239" s="167">
        <v>25100.4</v>
      </c>
      <c r="F239" s="170" t="s">
        <v>264</v>
      </c>
      <c r="G239" s="171" t="s">
        <v>265</v>
      </c>
      <c r="H239" s="166" t="s">
        <v>298</v>
      </c>
      <c r="I239" s="230" t="s">
        <v>340</v>
      </c>
      <c r="J239" s="300"/>
      <c r="K239" s="293">
        <v>145.15</v>
      </c>
      <c r="L239" s="288"/>
    </row>
    <row r="240" spans="1:12" s="223" customFormat="1" ht="37.5" customHeight="1">
      <c r="A240" s="262">
        <v>237</v>
      </c>
      <c r="B240" s="231">
        <v>41533</v>
      </c>
      <c r="C240" s="164" t="s">
        <v>642</v>
      </c>
      <c r="D240" s="166" t="s">
        <v>342</v>
      </c>
      <c r="E240" s="167">
        <v>9813.4</v>
      </c>
      <c r="F240" s="170" t="s">
        <v>264</v>
      </c>
      <c r="G240" s="171" t="s">
        <v>265</v>
      </c>
      <c r="H240" s="166" t="s">
        <v>298</v>
      </c>
      <c r="I240" s="230" t="s">
        <v>340</v>
      </c>
      <c r="J240" s="300"/>
      <c r="K240" s="293"/>
      <c r="L240" s="288"/>
    </row>
    <row r="241" spans="1:12" s="223" customFormat="1" ht="37.5" customHeight="1">
      <c r="A241" s="262">
        <v>238</v>
      </c>
      <c r="B241" s="231">
        <v>41533</v>
      </c>
      <c r="C241" s="164" t="s">
        <v>766</v>
      </c>
      <c r="D241" s="166" t="s">
        <v>297</v>
      </c>
      <c r="E241" s="167">
        <v>20.07</v>
      </c>
      <c r="F241" s="170" t="s">
        <v>264</v>
      </c>
      <c r="G241" s="171" t="s">
        <v>265</v>
      </c>
      <c r="H241" s="166" t="s">
        <v>298</v>
      </c>
      <c r="I241" s="230" t="s">
        <v>340</v>
      </c>
      <c r="J241" s="300"/>
      <c r="K241" s="293"/>
      <c r="L241" s="288"/>
    </row>
    <row r="242" spans="1:12" s="223" customFormat="1" ht="37.5" customHeight="1">
      <c r="A242" s="262">
        <v>239</v>
      </c>
      <c r="B242" s="231">
        <v>41533</v>
      </c>
      <c r="C242" s="164" t="s">
        <v>535</v>
      </c>
      <c r="D242" s="166" t="s">
        <v>536</v>
      </c>
      <c r="E242" s="167">
        <v>4840</v>
      </c>
      <c r="F242" s="170" t="s">
        <v>207</v>
      </c>
      <c r="G242" s="171" t="s">
        <v>208</v>
      </c>
      <c r="H242" s="166" t="s">
        <v>298</v>
      </c>
      <c r="I242" s="230" t="s">
        <v>439</v>
      </c>
      <c r="J242" s="300"/>
      <c r="K242" s="293"/>
      <c r="L242" s="288"/>
    </row>
    <row r="243" spans="1:12" s="223" customFormat="1" ht="37.5" customHeight="1">
      <c r="A243" s="262">
        <v>240</v>
      </c>
      <c r="B243" s="231">
        <v>41536</v>
      </c>
      <c r="C243" s="164" t="s">
        <v>768</v>
      </c>
      <c r="D243" s="166" t="s">
        <v>767</v>
      </c>
      <c r="E243" s="167">
        <v>10823</v>
      </c>
      <c r="F243" s="170" t="s">
        <v>264</v>
      </c>
      <c r="G243" s="171" t="s">
        <v>265</v>
      </c>
      <c r="H243" s="166" t="s">
        <v>298</v>
      </c>
      <c r="I243" s="230" t="s">
        <v>768</v>
      </c>
      <c r="J243" s="300"/>
      <c r="K243" s="293"/>
      <c r="L243" s="288"/>
    </row>
    <row r="244" spans="1:12" s="223" customFormat="1" ht="37.5" customHeight="1">
      <c r="A244" s="262">
        <v>241</v>
      </c>
      <c r="B244" s="231">
        <v>41536</v>
      </c>
      <c r="C244" s="164" t="s">
        <v>307</v>
      </c>
      <c r="D244" s="166" t="s">
        <v>767</v>
      </c>
      <c r="E244" s="167">
        <v>95382.38</v>
      </c>
      <c r="F244" s="170" t="s">
        <v>264</v>
      </c>
      <c r="G244" s="171" t="s">
        <v>265</v>
      </c>
      <c r="H244" s="166" t="s">
        <v>298</v>
      </c>
      <c r="I244" s="230" t="s">
        <v>307</v>
      </c>
      <c r="J244" s="300"/>
      <c r="K244" s="293"/>
      <c r="L244" s="288"/>
    </row>
    <row r="245" spans="1:12" s="223" customFormat="1" ht="37.5" customHeight="1">
      <c r="A245" s="262">
        <v>242</v>
      </c>
      <c r="B245" s="477">
        <v>41547</v>
      </c>
      <c r="C245" s="462" t="s">
        <v>833</v>
      </c>
      <c r="D245" s="457" t="s">
        <v>297</v>
      </c>
      <c r="E245" s="469">
        <v>0.14</v>
      </c>
      <c r="F245" s="457" t="s">
        <v>244</v>
      </c>
      <c r="G245" s="457" t="s">
        <v>245</v>
      </c>
      <c r="H245" s="457" t="s">
        <v>298</v>
      </c>
      <c r="I245" s="478" t="s">
        <v>834</v>
      </c>
      <c r="J245" s="470"/>
      <c r="K245" s="471"/>
      <c r="L245" s="472"/>
    </row>
    <row r="246" spans="1:12" s="223" customFormat="1" ht="37.5" customHeight="1">
      <c r="A246" s="262">
        <v>243</v>
      </c>
      <c r="B246" s="231">
        <v>41548</v>
      </c>
      <c r="C246" s="164" t="s">
        <v>773</v>
      </c>
      <c r="D246" s="166" t="s">
        <v>297</v>
      </c>
      <c r="E246" s="167">
        <v>5.85</v>
      </c>
      <c r="F246" s="170" t="s">
        <v>244</v>
      </c>
      <c r="G246" s="171" t="s">
        <v>245</v>
      </c>
      <c r="H246" s="166" t="s">
        <v>298</v>
      </c>
      <c r="I246" s="230" t="s">
        <v>534</v>
      </c>
      <c r="J246" s="300"/>
      <c r="K246" s="293"/>
      <c r="L246" s="288"/>
    </row>
    <row r="247" spans="1:12" s="223" customFormat="1" ht="37.5" customHeight="1">
      <c r="A247" s="262">
        <v>244</v>
      </c>
      <c r="B247" s="231">
        <v>41548</v>
      </c>
      <c r="C247" s="164" t="s">
        <v>609</v>
      </c>
      <c r="D247" s="166" t="s">
        <v>583</v>
      </c>
      <c r="E247" s="167">
        <v>100</v>
      </c>
      <c r="F247" s="170" t="s">
        <v>207</v>
      </c>
      <c r="G247" s="171" t="s">
        <v>208</v>
      </c>
      <c r="H247" s="166" t="s">
        <v>298</v>
      </c>
      <c r="I247" s="230" t="s">
        <v>432</v>
      </c>
      <c r="J247" s="300"/>
      <c r="K247" s="293"/>
      <c r="L247" s="288"/>
    </row>
    <row r="248" spans="1:12" s="223" customFormat="1" ht="37.5" customHeight="1">
      <c r="A248" s="262">
        <v>245</v>
      </c>
      <c r="B248" s="231">
        <v>41548</v>
      </c>
      <c r="C248" s="164" t="s">
        <v>584</v>
      </c>
      <c r="D248" s="166" t="s">
        <v>359</v>
      </c>
      <c r="E248" s="167">
        <v>233.57</v>
      </c>
      <c r="F248" s="170" t="s">
        <v>207</v>
      </c>
      <c r="G248" s="171" t="s">
        <v>208</v>
      </c>
      <c r="H248" s="166" t="s">
        <v>298</v>
      </c>
      <c r="I248" s="230" t="s">
        <v>414</v>
      </c>
      <c r="J248" s="300"/>
      <c r="K248" s="293"/>
      <c r="L248" s="288"/>
    </row>
    <row r="249" spans="1:12" s="223" customFormat="1" ht="37.5" customHeight="1">
      <c r="A249" s="262">
        <v>246</v>
      </c>
      <c r="B249" s="231">
        <v>41548</v>
      </c>
      <c r="C249" s="164" t="s">
        <v>774</v>
      </c>
      <c r="D249" s="166" t="s">
        <v>297</v>
      </c>
      <c r="E249" s="167">
        <v>5.85</v>
      </c>
      <c r="F249" s="170" t="s">
        <v>244</v>
      </c>
      <c r="G249" s="171" t="s">
        <v>245</v>
      </c>
      <c r="H249" s="166" t="s">
        <v>298</v>
      </c>
      <c r="I249" s="230" t="s">
        <v>534</v>
      </c>
      <c r="J249" s="300"/>
      <c r="K249" s="293"/>
      <c r="L249" s="288"/>
    </row>
    <row r="250" spans="1:12" s="223" customFormat="1" ht="37.5" customHeight="1">
      <c r="A250" s="262">
        <v>247</v>
      </c>
      <c r="B250" s="477">
        <v>41548</v>
      </c>
      <c r="C250" s="462" t="s">
        <v>838</v>
      </c>
      <c r="D250" s="457" t="s">
        <v>297</v>
      </c>
      <c r="E250" s="469">
        <v>6</v>
      </c>
      <c r="F250" s="457" t="s">
        <v>244</v>
      </c>
      <c r="G250" s="457" t="s">
        <v>245</v>
      </c>
      <c r="H250" s="457" t="s">
        <v>298</v>
      </c>
      <c r="I250" s="478" t="s">
        <v>834</v>
      </c>
      <c r="J250" s="470"/>
      <c r="K250" s="471"/>
      <c r="L250" s="472"/>
    </row>
    <row r="251" spans="1:12" s="223" customFormat="1" ht="37.5" customHeight="1">
      <c r="A251" s="262">
        <v>248</v>
      </c>
      <c r="B251" s="477">
        <v>41548</v>
      </c>
      <c r="C251" s="462" t="s">
        <v>839</v>
      </c>
      <c r="D251" s="457" t="s">
        <v>297</v>
      </c>
      <c r="E251" s="469">
        <v>26.3</v>
      </c>
      <c r="F251" s="457" t="s">
        <v>141</v>
      </c>
      <c r="G251" s="457" t="s">
        <v>142</v>
      </c>
      <c r="H251" s="457" t="s">
        <v>298</v>
      </c>
      <c r="I251" s="478" t="s">
        <v>834</v>
      </c>
      <c r="J251" s="470"/>
      <c r="K251" s="471"/>
      <c r="L251" s="472"/>
    </row>
    <row r="252" spans="1:12" s="223" customFormat="1" ht="37.5" customHeight="1">
      <c r="A252" s="262">
        <v>249</v>
      </c>
      <c r="B252" s="231">
        <v>41551</v>
      </c>
      <c r="C252" s="164" t="s">
        <v>769</v>
      </c>
      <c r="D252" s="166" t="s">
        <v>359</v>
      </c>
      <c r="E252" s="167">
        <v>698</v>
      </c>
      <c r="F252" s="170" t="s">
        <v>207</v>
      </c>
      <c r="G252" s="171" t="s">
        <v>208</v>
      </c>
      <c r="H252" s="166" t="s">
        <v>298</v>
      </c>
      <c r="I252" s="230" t="s">
        <v>405</v>
      </c>
      <c r="J252" s="300"/>
      <c r="K252" s="293"/>
      <c r="L252" s="288"/>
    </row>
    <row r="253" spans="1:12" s="223" customFormat="1" ht="37.5" customHeight="1">
      <c r="A253" s="262">
        <v>250</v>
      </c>
      <c r="B253" s="231">
        <v>41551</v>
      </c>
      <c r="C253" s="164" t="s">
        <v>753</v>
      </c>
      <c r="D253" s="166" t="s">
        <v>354</v>
      </c>
      <c r="E253" s="167">
        <v>574.74</v>
      </c>
      <c r="F253" s="166" t="s">
        <v>79</v>
      </c>
      <c r="G253" s="166" t="s">
        <v>0</v>
      </c>
      <c r="H253" s="166" t="s">
        <v>298</v>
      </c>
      <c r="I253" s="230"/>
      <c r="J253" s="300">
        <f>'GIORNALE DELLE ENTRATE'!$J$193</f>
        <v>374.74</v>
      </c>
      <c r="K253" s="293">
        <f aca="true" t="shared" si="4" ref="K253:K258">E253-J253</f>
        <v>200</v>
      </c>
      <c r="L253" s="288"/>
    </row>
    <row r="254" spans="1:12" s="223" customFormat="1" ht="37.5" customHeight="1">
      <c r="A254" s="262">
        <v>251</v>
      </c>
      <c r="B254" s="231">
        <v>41551</v>
      </c>
      <c r="C254" s="164" t="s">
        <v>754</v>
      </c>
      <c r="D254" s="166" t="s">
        <v>455</v>
      </c>
      <c r="E254" s="167">
        <v>1962.61</v>
      </c>
      <c r="F254" s="170"/>
      <c r="G254" s="171"/>
      <c r="H254" s="166" t="s">
        <v>298</v>
      </c>
      <c r="I254" s="230"/>
      <c r="J254" s="300">
        <f>'GIORNALE DELLE ENTRATE'!$J$197</f>
        <v>513.41</v>
      </c>
      <c r="K254" s="293">
        <f t="shared" si="4"/>
        <v>1449.1999999999998</v>
      </c>
      <c r="L254" s="288"/>
    </row>
    <row r="255" spans="1:12" s="223" customFormat="1" ht="37.5" customHeight="1">
      <c r="A255" s="262">
        <v>252</v>
      </c>
      <c r="B255" s="231">
        <v>41551</v>
      </c>
      <c r="C255" s="164" t="s">
        <v>755</v>
      </c>
      <c r="D255" s="166" t="s">
        <v>455</v>
      </c>
      <c r="E255" s="167">
        <v>0.8</v>
      </c>
      <c r="F255" s="170"/>
      <c r="G255" s="171"/>
      <c r="H255" s="166" t="s">
        <v>298</v>
      </c>
      <c r="I255" s="230"/>
      <c r="J255" s="300"/>
      <c r="K255" s="293">
        <f t="shared" si="4"/>
        <v>0.8</v>
      </c>
      <c r="L255" s="288"/>
    </row>
    <row r="256" spans="1:12" s="223" customFormat="1" ht="37.5" customHeight="1">
      <c r="A256" s="262">
        <v>253</v>
      </c>
      <c r="B256" s="231">
        <v>41551</v>
      </c>
      <c r="C256" s="164" t="s">
        <v>754</v>
      </c>
      <c r="D256" s="166" t="s">
        <v>365</v>
      </c>
      <c r="E256" s="167">
        <v>2115.2</v>
      </c>
      <c r="F256" s="170"/>
      <c r="G256" s="171"/>
      <c r="H256" s="166" t="s">
        <v>298</v>
      </c>
      <c r="I256" s="230"/>
      <c r="J256" s="300">
        <f>'GIORNALE DELLE ENTRATE'!$J$201</f>
        <v>865.2</v>
      </c>
      <c r="K256" s="293">
        <f t="shared" si="4"/>
        <v>1249.9999999999998</v>
      </c>
      <c r="L256" s="288"/>
    </row>
    <row r="257" spans="1:12" s="223" customFormat="1" ht="37.5" customHeight="1">
      <c r="A257" s="262">
        <v>254</v>
      </c>
      <c r="B257" s="231">
        <v>41551</v>
      </c>
      <c r="C257" s="164" t="s">
        <v>754</v>
      </c>
      <c r="D257" s="166" t="s">
        <v>492</v>
      </c>
      <c r="E257" s="167">
        <v>659.82</v>
      </c>
      <c r="F257" s="170"/>
      <c r="G257" s="171"/>
      <c r="H257" s="166" t="s">
        <v>298</v>
      </c>
      <c r="I257" s="230"/>
      <c r="J257" s="300">
        <f>'GIORNALE DELLE ENTRATE'!$J$205</f>
        <v>200.60999999999999</v>
      </c>
      <c r="K257" s="293">
        <f t="shared" si="4"/>
        <v>459.21000000000004</v>
      </c>
      <c r="L257" s="288"/>
    </row>
    <row r="258" spans="1:12" s="223" customFormat="1" ht="37.5" customHeight="1">
      <c r="A258" s="262">
        <v>255</v>
      </c>
      <c r="B258" s="231">
        <v>41551</v>
      </c>
      <c r="C258" s="164" t="s">
        <v>755</v>
      </c>
      <c r="D258" s="166" t="s">
        <v>492</v>
      </c>
      <c r="E258" s="167">
        <v>0.79</v>
      </c>
      <c r="F258" s="170"/>
      <c r="G258" s="171"/>
      <c r="H258" s="166" t="s">
        <v>298</v>
      </c>
      <c r="I258" s="230"/>
      <c r="J258" s="300"/>
      <c r="K258" s="293">
        <f t="shared" si="4"/>
        <v>0.79</v>
      </c>
      <c r="L258" s="288"/>
    </row>
    <row r="259" spans="1:12" s="223" customFormat="1" ht="37.5" customHeight="1">
      <c r="A259" s="262">
        <v>256</v>
      </c>
      <c r="B259" s="231">
        <v>41551</v>
      </c>
      <c r="C259" s="164" t="s">
        <v>712</v>
      </c>
      <c r="D259" s="166" t="s">
        <v>286</v>
      </c>
      <c r="E259" s="446">
        <f>'GIORNALE DELLE ENTRATE'!E206</f>
        <v>875.58</v>
      </c>
      <c r="F259" s="170"/>
      <c r="G259" s="171"/>
      <c r="H259" s="166" t="s">
        <v>298</v>
      </c>
      <c r="I259" s="230"/>
      <c r="J259" s="300"/>
      <c r="K259" s="293"/>
      <c r="L259" s="288"/>
    </row>
    <row r="260" spans="1:12" s="223" customFormat="1" ht="37.5" customHeight="1">
      <c r="A260" s="262">
        <v>257</v>
      </c>
      <c r="B260" s="231">
        <v>41551</v>
      </c>
      <c r="C260" s="164" t="s">
        <v>713</v>
      </c>
      <c r="D260" s="166" t="s">
        <v>286</v>
      </c>
      <c r="E260" s="446">
        <f>'GIORNALE DELLE ENTRATE'!E207</f>
        <v>30.44</v>
      </c>
      <c r="F260" s="170"/>
      <c r="G260" s="171"/>
      <c r="H260" s="166" t="s">
        <v>298</v>
      </c>
      <c r="I260" s="230"/>
      <c r="J260" s="300"/>
      <c r="K260" s="293"/>
      <c r="L260" s="288"/>
    </row>
    <row r="261" spans="1:12" s="223" customFormat="1" ht="37.5" customHeight="1">
      <c r="A261" s="262">
        <v>258</v>
      </c>
      <c r="B261" s="231">
        <v>41551</v>
      </c>
      <c r="C261" s="164" t="s">
        <v>770</v>
      </c>
      <c r="D261" s="166" t="s">
        <v>492</v>
      </c>
      <c r="E261" s="446">
        <v>350</v>
      </c>
      <c r="F261" s="170" t="s">
        <v>264</v>
      </c>
      <c r="G261" s="171" t="s">
        <v>265</v>
      </c>
      <c r="H261" s="166" t="s">
        <v>298</v>
      </c>
      <c r="I261" s="230" t="s">
        <v>340</v>
      </c>
      <c r="J261" s="300"/>
      <c r="K261" s="293"/>
      <c r="L261" s="288"/>
    </row>
    <row r="262" spans="1:12" s="223" customFormat="1" ht="37.5" customHeight="1">
      <c r="A262" s="262">
        <v>259</v>
      </c>
      <c r="B262" s="231">
        <v>41561</v>
      </c>
      <c r="C262" s="164" t="s">
        <v>771</v>
      </c>
      <c r="D262" s="166" t="s">
        <v>563</v>
      </c>
      <c r="E262" s="167">
        <v>219.91</v>
      </c>
      <c r="F262" s="170" t="s">
        <v>264</v>
      </c>
      <c r="G262" s="171" t="s">
        <v>265</v>
      </c>
      <c r="H262" s="166" t="s">
        <v>298</v>
      </c>
      <c r="I262" s="230" t="s">
        <v>340</v>
      </c>
      <c r="J262" s="300"/>
      <c r="K262" s="293"/>
      <c r="L262" s="288"/>
    </row>
    <row r="263" spans="1:12" s="223" customFormat="1" ht="37.5" customHeight="1">
      <c r="A263" s="262">
        <v>260</v>
      </c>
      <c r="B263" s="231">
        <v>41561</v>
      </c>
      <c r="C263" s="164" t="s">
        <v>582</v>
      </c>
      <c r="D263" s="166" t="s">
        <v>563</v>
      </c>
      <c r="E263" s="167">
        <v>79.91</v>
      </c>
      <c r="F263" s="170" t="s">
        <v>264</v>
      </c>
      <c r="G263" s="171" t="s">
        <v>265</v>
      </c>
      <c r="H263" s="166" t="s">
        <v>298</v>
      </c>
      <c r="I263" s="230" t="s">
        <v>340</v>
      </c>
      <c r="J263" s="300"/>
      <c r="K263" s="293"/>
      <c r="L263" s="288"/>
    </row>
    <row r="264" spans="1:12" s="223" customFormat="1" ht="37.5" customHeight="1">
      <c r="A264" s="262">
        <v>261</v>
      </c>
      <c r="B264" s="231">
        <v>41561</v>
      </c>
      <c r="C264" s="164" t="s">
        <v>610</v>
      </c>
      <c r="D264" s="166" t="s">
        <v>595</v>
      </c>
      <c r="E264" s="167">
        <v>205.73</v>
      </c>
      <c r="F264" s="170" t="s">
        <v>207</v>
      </c>
      <c r="G264" s="171" t="s">
        <v>208</v>
      </c>
      <c r="H264" s="166" t="s">
        <v>298</v>
      </c>
      <c r="I264" s="230" t="s">
        <v>414</v>
      </c>
      <c r="J264" s="300"/>
      <c r="K264" s="293"/>
      <c r="L264" s="288"/>
    </row>
    <row r="265" spans="1:12" s="223" customFormat="1" ht="37.5" customHeight="1">
      <c r="A265" s="262">
        <v>262</v>
      </c>
      <c r="B265" s="231">
        <v>41561</v>
      </c>
      <c r="C265" s="164" t="s">
        <v>646</v>
      </c>
      <c r="D265" s="166" t="s">
        <v>632</v>
      </c>
      <c r="E265" s="167">
        <v>211.71</v>
      </c>
      <c r="F265" s="170" t="s">
        <v>264</v>
      </c>
      <c r="G265" s="171" t="s">
        <v>265</v>
      </c>
      <c r="H265" s="166" t="s">
        <v>298</v>
      </c>
      <c r="I265" s="230" t="s">
        <v>340</v>
      </c>
      <c r="J265" s="300"/>
      <c r="K265" s="293">
        <f>K241-K242</f>
        <v>0</v>
      </c>
      <c r="L265" s="288"/>
    </row>
    <row r="266" spans="1:12" s="223" customFormat="1" ht="37.5" customHeight="1">
      <c r="A266" s="262">
        <v>263</v>
      </c>
      <c r="B266" s="231">
        <v>41561</v>
      </c>
      <c r="C266" s="164" t="s">
        <v>373</v>
      </c>
      <c r="D266" s="166" t="s">
        <v>611</v>
      </c>
      <c r="E266" s="167">
        <v>1593.91</v>
      </c>
      <c r="F266" s="170" t="s">
        <v>207</v>
      </c>
      <c r="G266" s="171" t="s">
        <v>208</v>
      </c>
      <c r="H266" s="166" t="s">
        <v>298</v>
      </c>
      <c r="I266" s="230" t="s">
        <v>324</v>
      </c>
      <c r="J266" s="300"/>
      <c r="K266" s="293"/>
      <c r="L266" s="288"/>
    </row>
    <row r="267" spans="1:12" s="223" customFormat="1" ht="37.5" customHeight="1">
      <c r="A267" s="262">
        <v>264</v>
      </c>
      <c r="B267" s="231">
        <v>41561</v>
      </c>
      <c r="C267" s="164" t="s">
        <v>612</v>
      </c>
      <c r="D267" s="166" t="s">
        <v>605</v>
      </c>
      <c r="E267" s="167">
        <v>883.02</v>
      </c>
      <c r="F267" s="170" t="s">
        <v>207</v>
      </c>
      <c r="G267" s="171" t="s">
        <v>208</v>
      </c>
      <c r="H267" s="166" t="s">
        <v>298</v>
      </c>
      <c r="I267" s="230" t="s">
        <v>324</v>
      </c>
      <c r="J267" s="300"/>
      <c r="K267" s="293"/>
      <c r="L267" s="288"/>
    </row>
    <row r="268" spans="1:12" s="223" customFormat="1" ht="37.5" customHeight="1">
      <c r="A268" s="262">
        <v>265</v>
      </c>
      <c r="B268" s="231">
        <v>41563</v>
      </c>
      <c r="C268" s="164" t="s">
        <v>756</v>
      </c>
      <c r="D268" s="166" t="s">
        <v>304</v>
      </c>
      <c r="E268" s="167">
        <v>1.08</v>
      </c>
      <c r="F268" s="166" t="s">
        <v>79</v>
      </c>
      <c r="G268" s="166" t="s">
        <v>0</v>
      </c>
      <c r="H268" s="166" t="s">
        <v>298</v>
      </c>
      <c r="I268" s="230" t="s">
        <v>356</v>
      </c>
      <c r="J268" s="300"/>
      <c r="K268" s="293"/>
      <c r="L268" s="288"/>
    </row>
    <row r="269" spans="1:12" s="223" customFormat="1" ht="37.5" customHeight="1">
      <c r="A269" s="262">
        <v>266</v>
      </c>
      <c r="B269" s="231">
        <v>41563</v>
      </c>
      <c r="C269" s="164" t="s">
        <v>757</v>
      </c>
      <c r="D269" s="166" t="s">
        <v>309</v>
      </c>
      <c r="E269" s="167">
        <v>1313</v>
      </c>
      <c r="F269" s="170" t="s">
        <v>170</v>
      </c>
      <c r="G269" s="171" t="s">
        <v>44</v>
      </c>
      <c r="H269" s="166" t="s">
        <v>298</v>
      </c>
      <c r="I269" s="230" t="s">
        <v>356</v>
      </c>
      <c r="J269" s="300"/>
      <c r="K269" s="293"/>
      <c r="L269" s="288"/>
    </row>
    <row r="270" spans="1:12" s="223" customFormat="1" ht="37.5" customHeight="1">
      <c r="A270" s="262">
        <v>267</v>
      </c>
      <c r="B270" s="231">
        <v>41563</v>
      </c>
      <c r="C270" s="164" t="s">
        <v>758</v>
      </c>
      <c r="D270" s="166" t="s">
        <v>304</v>
      </c>
      <c r="E270" s="167">
        <f>479.39+146.25</f>
        <v>625.64</v>
      </c>
      <c r="F270" s="166" t="s">
        <v>79</v>
      </c>
      <c r="G270" s="166" t="s">
        <v>0</v>
      </c>
      <c r="H270" s="166" t="s">
        <v>298</v>
      </c>
      <c r="I270" s="230" t="s">
        <v>356</v>
      </c>
      <c r="J270" s="300">
        <f>SUM(E268:E270)</f>
        <v>1939.7199999999998</v>
      </c>
      <c r="K270" s="293"/>
      <c r="L270" s="288"/>
    </row>
    <row r="271" spans="1:12" s="223" customFormat="1" ht="37.5" customHeight="1">
      <c r="A271" s="262">
        <v>268</v>
      </c>
      <c r="B271" s="231">
        <v>41569</v>
      </c>
      <c r="C271" s="164" t="s">
        <v>555</v>
      </c>
      <c r="D271" s="166" t="s">
        <v>548</v>
      </c>
      <c r="E271" s="167">
        <v>3101.97</v>
      </c>
      <c r="F271" s="170" t="s">
        <v>207</v>
      </c>
      <c r="G271" s="171" t="s">
        <v>208</v>
      </c>
      <c r="H271" s="166" t="s">
        <v>298</v>
      </c>
      <c r="I271" s="230" t="s">
        <v>414</v>
      </c>
      <c r="J271" s="300"/>
      <c r="K271" s="293"/>
      <c r="L271" s="288"/>
    </row>
    <row r="272" spans="1:12" s="223" customFormat="1" ht="37.5" customHeight="1">
      <c r="A272" s="262">
        <v>269</v>
      </c>
      <c r="B272" s="231">
        <v>41577</v>
      </c>
      <c r="C272" s="164" t="s">
        <v>720</v>
      </c>
      <c r="D272" s="164" t="s">
        <v>301</v>
      </c>
      <c r="E272" s="167">
        <v>926.22</v>
      </c>
      <c r="F272" s="163" t="s">
        <v>207</v>
      </c>
      <c r="G272" s="164" t="s">
        <v>208</v>
      </c>
      <c r="H272" s="164" t="s">
        <v>298</v>
      </c>
      <c r="I272" s="230" t="s">
        <v>444</v>
      </c>
      <c r="J272" s="300">
        <v>146</v>
      </c>
      <c r="K272" s="293">
        <f>E272-J272</f>
        <v>780.22</v>
      </c>
      <c r="L272" s="288"/>
    </row>
    <row r="273" spans="1:12" s="223" customFormat="1" ht="37.5" customHeight="1">
      <c r="A273" s="262">
        <v>270</v>
      </c>
      <c r="B273" s="231">
        <v>41577</v>
      </c>
      <c r="C273" s="164" t="s">
        <v>759</v>
      </c>
      <c r="D273" s="166" t="s">
        <v>455</v>
      </c>
      <c r="E273" s="167">
        <v>1958.67</v>
      </c>
      <c r="F273" s="170"/>
      <c r="G273" s="171"/>
      <c r="H273" s="166" t="s">
        <v>298</v>
      </c>
      <c r="I273" s="230"/>
      <c r="J273" s="300">
        <f>'GIORNALE DELLE ENTRATE'!$J$215</f>
        <v>508.86999999999995</v>
      </c>
      <c r="K273" s="293">
        <f>E273-J273</f>
        <v>1449.8000000000002</v>
      </c>
      <c r="L273" s="288"/>
    </row>
    <row r="274" spans="1:14" ht="37.5" customHeight="1">
      <c r="A274" s="262">
        <v>271</v>
      </c>
      <c r="B274" s="231">
        <v>41577</v>
      </c>
      <c r="C274" s="164" t="s">
        <v>760</v>
      </c>
      <c r="D274" s="166" t="s">
        <v>455</v>
      </c>
      <c r="E274" s="167">
        <v>0.2</v>
      </c>
      <c r="F274" s="170"/>
      <c r="G274" s="171"/>
      <c r="H274" s="166" t="s">
        <v>298</v>
      </c>
      <c r="I274" s="230"/>
      <c r="J274" s="300"/>
      <c r="K274" s="293">
        <f>E274-J274</f>
        <v>0.2</v>
      </c>
      <c r="L274" s="288"/>
      <c r="M274" s="223"/>
      <c r="N274" s="223"/>
    </row>
    <row r="275" spans="1:14" ht="37.5" customHeight="1">
      <c r="A275" s="262">
        <v>272</v>
      </c>
      <c r="B275" s="231">
        <v>41577</v>
      </c>
      <c r="C275" s="164" t="s">
        <v>759</v>
      </c>
      <c r="D275" s="166" t="s">
        <v>352</v>
      </c>
      <c r="E275" s="167">
        <v>1006.79</v>
      </c>
      <c r="F275" s="170"/>
      <c r="G275" s="171"/>
      <c r="H275" s="166" t="s">
        <v>298</v>
      </c>
      <c r="I275" s="230"/>
      <c r="J275" s="300">
        <f>'GIORNALE DELLE ENTRATE'!$J$219</f>
        <v>307.12</v>
      </c>
      <c r="K275" s="293">
        <f>E275-J275</f>
        <v>699.67</v>
      </c>
      <c r="L275" s="288"/>
      <c r="M275" s="223"/>
      <c r="N275" s="223"/>
    </row>
    <row r="276" spans="1:14" ht="37.5" customHeight="1">
      <c r="A276" s="262">
        <v>273</v>
      </c>
      <c r="B276" s="231">
        <v>41577</v>
      </c>
      <c r="C276" s="164" t="s">
        <v>760</v>
      </c>
      <c r="D276" s="166" t="s">
        <v>352</v>
      </c>
      <c r="E276" s="167">
        <v>0.33</v>
      </c>
      <c r="F276" s="170"/>
      <c r="G276" s="171"/>
      <c r="H276" s="166" t="s">
        <v>298</v>
      </c>
      <c r="I276" s="230"/>
      <c r="J276" s="300"/>
      <c r="K276" s="293">
        <f>E276-J276</f>
        <v>0.33</v>
      </c>
      <c r="L276" s="288"/>
      <c r="M276" s="223"/>
      <c r="N276" s="223"/>
    </row>
    <row r="277" spans="1:14" ht="37.5" customHeight="1">
      <c r="A277" s="262">
        <v>274</v>
      </c>
      <c r="B277" s="231">
        <v>41577</v>
      </c>
      <c r="C277" s="164" t="s">
        <v>718</v>
      </c>
      <c r="D277" s="166" t="s">
        <v>286</v>
      </c>
      <c r="E277" s="167">
        <v>548.12</v>
      </c>
      <c r="F277" s="170"/>
      <c r="G277" s="171"/>
      <c r="H277" s="166" t="s">
        <v>298</v>
      </c>
      <c r="I277" s="230"/>
      <c r="J277" s="300"/>
      <c r="K277" s="293"/>
      <c r="L277" s="288"/>
      <c r="M277" s="223"/>
      <c r="N277" s="223"/>
    </row>
    <row r="278" spans="1:12" s="223" customFormat="1" ht="37.5" customHeight="1">
      <c r="A278" s="262">
        <v>275</v>
      </c>
      <c r="B278" s="231">
        <v>41577</v>
      </c>
      <c r="C278" s="164" t="s">
        <v>719</v>
      </c>
      <c r="D278" s="166" t="s">
        <v>286</v>
      </c>
      <c r="E278" s="167">
        <v>14.32</v>
      </c>
      <c r="F278" s="170"/>
      <c r="G278" s="171"/>
      <c r="H278" s="166" t="s">
        <v>298</v>
      </c>
      <c r="I278" s="230"/>
      <c r="J278" s="300"/>
      <c r="K278" s="293"/>
      <c r="L278" s="288"/>
    </row>
    <row r="279" spans="1:12" s="223" customFormat="1" ht="37.5" customHeight="1">
      <c r="A279" s="262">
        <v>276</v>
      </c>
      <c r="B279" s="231">
        <v>41579</v>
      </c>
      <c r="C279" s="164" t="s">
        <v>840</v>
      </c>
      <c r="D279" s="166" t="s">
        <v>297</v>
      </c>
      <c r="E279" s="167">
        <v>6</v>
      </c>
      <c r="F279" s="166" t="s">
        <v>244</v>
      </c>
      <c r="G279" s="166" t="s">
        <v>245</v>
      </c>
      <c r="H279" s="166" t="s">
        <v>298</v>
      </c>
      <c r="I279" s="230" t="s">
        <v>834</v>
      </c>
      <c r="J279" s="300"/>
      <c r="K279" s="293"/>
      <c r="L279" s="288"/>
    </row>
    <row r="280" spans="1:12" s="223" customFormat="1" ht="37.5" customHeight="1">
      <c r="A280" s="262">
        <v>277</v>
      </c>
      <c r="B280" s="477">
        <v>41591</v>
      </c>
      <c r="C280" s="462" t="s">
        <v>841</v>
      </c>
      <c r="D280" s="457" t="s">
        <v>875</v>
      </c>
      <c r="E280" s="469">
        <v>1400</v>
      </c>
      <c r="F280" s="457" t="s">
        <v>264</v>
      </c>
      <c r="G280" s="457" t="s">
        <v>265</v>
      </c>
      <c r="H280" s="457" t="s">
        <v>298</v>
      </c>
      <c r="I280" s="478" t="s">
        <v>834</v>
      </c>
      <c r="J280" s="470"/>
      <c r="K280" s="471"/>
      <c r="L280" s="472"/>
    </row>
    <row r="281" spans="1:12" s="223" customFormat="1" ht="37.5" customHeight="1">
      <c r="A281" s="262">
        <v>278</v>
      </c>
      <c r="B281" s="477">
        <v>41591</v>
      </c>
      <c r="C281" s="462" t="s">
        <v>842</v>
      </c>
      <c r="D281" s="457" t="s">
        <v>876</v>
      </c>
      <c r="E281" s="469">
        <v>1160</v>
      </c>
      <c r="F281" s="457" t="s">
        <v>264</v>
      </c>
      <c r="G281" s="457" t="s">
        <v>265</v>
      </c>
      <c r="H281" s="457" t="s">
        <v>298</v>
      </c>
      <c r="I281" s="478" t="s">
        <v>834</v>
      </c>
      <c r="J281" s="470"/>
      <c r="K281" s="471"/>
      <c r="L281" s="472"/>
    </row>
    <row r="282" spans="1:12" s="223" customFormat="1" ht="37.5" customHeight="1">
      <c r="A282" s="262">
        <v>279</v>
      </c>
      <c r="B282" s="477">
        <v>41591</v>
      </c>
      <c r="C282" s="462" t="s">
        <v>843</v>
      </c>
      <c r="D282" s="457" t="s">
        <v>877</v>
      </c>
      <c r="E282" s="469">
        <v>437</v>
      </c>
      <c r="F282" s="457" t="s">
        <v>264</v>
      </c>
      <c r="G282" s="457" t="s">
        <v>265</v>
      </c>
      <c r="H282" s="457" t="s">
        <v>298</v>
      </c>
      <c r="I282" s="478" t="s">
        <v>834</v>
      </c>
      <c r="J282" s="470"/>
      <c r="K282" s="471"/>
      <c r="L282" s="472"/>
    </row>
    <row r="283" spans="1:14" ht="37.5" customHeight="1">
      <c r="A283" s="262">
        <v>280</v>
      </c>
      <c r="B283" s="477">
        <v>41591</v>
      </c>
      <c r="C283" s="462" t="s">
        <v>844</v>
      </c>
      <c r="D283" s="457" t="s">
        <v>878</v>
      </c>
      <c r="E283" s="469">
        <v>750</v>
      </c>
      <c r="F283" s="457" t="s">
        <v>264</v>
      </c>
      <c r="G283" s="457" t="s">
        <v>265</v>
      </c>
      <c r="H283" s="457" t="s">
        <v>298</v>
      </c>
      <c r="I283" s="478" t="s">
        <v>834</v>
      </c>
      <c r="J283" s="470"/>
      <c r="K283" s="471"/>
      <c r="L283" s="472"/>
      <c r="M283" s="223"/>
      <c r="N283" s="223"/>
    </row>
    <row r="284" spans="1:14" ht="37.5" customHeight="1">
      <c r="A284" s="262">
        <v>281</v>
      </c>
      <c r="B284" s="477">
        <v>41592</v>
      </c>
      <c r="C284" s="462" t="s">
        <v>845</v>
      </c>
      <c r="D284" s="457" t="s">
        <v>879</v>
      </c>
      <c r="E284" s="469">
        <v>3500</v>
      </c>
      <c r="F284" s="457" t="s">
        <v>264</v>
      </c>
      <c r="G284" s="457" t="s">
        <v>265</v>
      </c>
      <c r="H284" s="457" t="s">
        <v>298</v>
      </c>
      <c r="I284" s="478" t="s">
        <v>834</v>
      </c>
      <c r="J284" s="470"/>
      <c r="K284" s="471"/>
      <c r="L284" s="472"/>
      <c r="M284" s="223"/>
      <c r="N284" s="223"/>
    </row>
    <row r="285" spans="1:14" ht="37.5" customHeight="1">
      <c r="A285" s="262">
        <v>282</v>
      </c>
      <c r="B285" s="231">
        <v>41596</v>
      </c>
      <c r="C285" s="456" t="s">
        <v>787</v>
      </c>
      <c r="D285" s="456" t="s">
        <v>611</v>
      </c>
      <c r="E285" s="167">
        <v>5000</v>
      </c>
      <c r="F285" s="170" t="s">
        <v>207</v>
      </c>
      <c r="G285" s="456" t="s">
        <v>208</v>
      </c>
      <c r="H285" s="162" t="s">
        <v>298</v>
      </c>
      <c r="I285" s="479" t="s">
        <v>324</v>
      </c>
      <c r="J285" s="300"/>
      <c r="K285" s="293"/>
      <c r="L285" s="288"/>
      <c r="M285" s="223"/>
      <c r="N285" s="223"/>
    </row>
    <row r="286" spans="1:14" ht="37.5" customHeight="1">
      <c r="A286" s="262">
        <v>283</v>
      </c>
      <c r="B286" s="231">
        <v>41596</v>
      </c>
      <c r="C286" s="456" t="s">
        <v>788</v>
      </c>
      <c r="D286" s="456" t="s">
        <v>583</v>
      </c>
      <c r="E286" s="167">
        <v>24.3</v>
      </c>
      <c r="F286" s="170" t="s">
        <v>207</v>
      </c>
      <c r="G286" s="456" t="s">
        <v>208</v>
      </c>
      <c r="H286" s="162" t="s">
        <v>298</v>
      </c>
      <c r="I286" s="479" t="s">
        <v>432</v>
      </c>
      <c r="J286" s="300"/>
      <c r="K286" s="293"/>
      <c r="L286" s="288"/>
      <c r="M286" s="223"/>
      <c r="N286" s="223"/>
    </row>
    <row r="287" spans="1:14" ht="37.5" customHeight="1">
      <c r="A287" s="262">
        <v>284</v>
      </c>
      <c r="B287" s="231">
        <v>41596</v>
      </c>
      <c r="C287" s="456" t="s">
        <v>808</v>
      </c>
      <c r="D287" s="456" t="s">
        <v>560</v>
      </c>
      <c r="E287" s="167">
        <v>99</v>
      </c>
      <c r="F287" s="170" t="s">
        <v>264</v>
      </c>
      <c r="G287" s="456" t="s">
        <v>265</v>
      </c>
      <c r="H287" s="162" t="s">
        <v>298</v>
      </c>
      <c r="I287" s="479" t="s">
        <v>561</v>
      </c>
      <c r="J287" s="300"/>
      <c r="K287" s="293"/>
      <c r="L287" s="288"/>
      <c r="M287" s="223"/>
      <c r="N287" s="223"/>
    </row>
    <row r="288" spans="1:14" ht="37.5" customHeight="1">
      <c r="A288" s="262">
        <v>285</v>
      </c>
      <c r="B288" s="231">
        <v>41596</v>
      </c>
      <c r="C288" s="456" t="s">
        <v>807</v>
      </c>
      <c r="D288" s="456" t="s">
        <v>536</v>
      </c>
      <c r="E288" s="167">
        <v>3630</v>
      </c>
      <c r="F288" s="170" t="s">
        <v>207</v>
      </c>
      <c r="G288" s="456" t="s">
        <v>208</v>
      </c>
      <c r="H288" s="162" t="s">
        <v>298</v>
      </c>
      <c r="I288" s="479" t="s">
        <v>806</v>
      </c>
      <c r="J288" s="300"/>
      <c r="K288" s="293"/>
      <c r="L288" s="288"/>
      <c r="M288" s="223"/>
      <c r="N288" s="223"/>
    </row>
    <row r="289" spans="1:14" ht="37.5" customHeight="1">
      <c r="A289" s="262">
        <v>286</v>
      </c>
      <c r="B289" s="231">
        <v>41596</v>
      </c>
      <c r="C289" s="164" t="s">
        <v>761</v>
      </c>
      <c r="D289" s="166" t="s">
        <v>304</v>
      </c>
      <c r="E289" s="167">
        <v>533.24</v>
      </c>
      <c r="F289" s="170" t="s">
        <v>79</v>
      </c>
      <c r="G289" s="166" t="s">
        <v>0</v>
      </c>
      <c r="H289" s="166" t="s">
        <v>298</v>
      </c>
      <c r="I289" s="230" t="s">
        <v>356</v>
      </c>
      <c r="J289" s="300"/>
      <c r="K289" s="293"/>
      <c r="L289" s="288"/>
      <c r="M289" s="223"/>
      <c r="N289" s="223"/>
    </row>
    <row r="290" spans="1:14" ht="37.5" customHeight="1">
      <c r="A290" s="262">
        <v>287</v>
      </c>
      <c r="B290" s="231">
        <v>41596</v>
      </c>
      <c r="C290" s="164" t="s">
        <v>762</v>
      </c>
      <c r="D290" s="166" t="s">
        <v>309</v>
      </c>
      <c r="E290" s="167">
        <v>822</v>
      </c>
      <c r="F290" s="170" t="s">
        <v>170</v>
      </c>
      <c r="G290" s="171" t="s">
        <v>44</v>
      </c>
      <c r="H290" s="166" t="s">
        <v>298</v>
      </c>
      <c r="I290" s="230" t="s">
        <v>356</v>
      </c>
      <c r="J290" s="300"/>
      <c r="K290" s="293"/>
      <c r="L290" s="288"/>
      <c r="M290" s="223"/>
      <c r="N290" s="223">
        <v>9833.47</v>
      </c>
    </row>
    <row r="291" spans="1:14" ht="37.5" customHeight="1">
      <c r="A291" s="262">
        <v>288</v>
      </c>
      <c r="B291" s="231">
        <v>41596</v>
      </c>
      <c r="C291" s="164" t="s">
        <v>763</v>
      </c>
      <c r="D291" s="166" t="s">
        <v>304</v>
      </c>
      <c r="E291" s="167">
        <v>146</v>
      </c>
      <c r="F291" s="170" t="s">
        <v>79</v>
      </c>
      <c r="G291" s="166" t="s">
        <v>0</v>
      </c>
      <c r="H291" s="166" t="s">
        <v>298</v>
      </c>
      <c r="I291" s="230" t="s">
        <v>356</v>
      </c>
      <c r="J291" s="300"/>
      <c r="K291" s="293"/>
      <c r="L291" s="288"/>
      <c r="M291" s="223"/>
      <c r="N291" s="223"/>
    </row>
    <row r="292" spans="1:12" s="223" customFormat="1" ht="37.5" customHeight="1">
      <c r="A292" s="262">
        <v>289</v>
      </c>
      <c r="B292" s="231">
        <v>41596</v>
      </c>
      <c r="C292" s="164" t="s">
        <v>721</v>
      </c>
      <c r="D292" s="166" t="s">
        <v>308</v>
      </c>
      <c r="E292" s="167">
        <v>1387.43</v>
      </c>
      <c r="F292" s="170" t="s">
        <v>230</v>
      </c>
      <c r="G292" s="166" t="s">
        <v>143</v>
      </c>
      <c r="H292" s="166" t="s">
        <v>298</v>
      </c>
      <c r="I292" s="230" t="s">
        <v>779</v>
      </c>
      <c r="J292" s="300"/>
      <c r="K292" s="293"/>
      <c r="L292" s="288"/>
    </row>
    <row r="293" spans="1:14" ht="37.5" customHeight="1">
      <c r="A293" s="262">
        <v>290</v>
      </c>
      <c r="B293" s="477">
        <v>41596</v>
      </c>
      <c r="C293" s="462" t="s">
        <v>846</v>
      </c>
      <c r="D293" s="457" t="s">
        <v>880</v>
      </c>
      <c r="E293" s="469">
        <v>873.06</v>
      </c>
      <c r="F293" s="457" t="s">
        <v>264</v>
      </c>
      <c r="G293" s="457" t="s">
        <v>265</v>
      </c>
      <c r="H293" s="457" t="s">
        <v>298</v>
      </c>
      <c r="I293" s="478" t="s">
        <v>834</v>
      </c>
      <c r="J293" s="470"/>
      <c r="K293" s="471"/>
      <c r="L293" s="472"/>
      <c r="M293" s="223"/>
      <c r="N293" s="223"/>
    </row>
    <row r="294" spans="1:14" ht="37.5" customHeight="1">
      <c r="A294" s="262">
        <v>291</v>
      </c>
      <c r="B294" s="477">
        <v>41596</v>
      </c>
      <c r="C294" s="462" t="s">
        <v>847</v>
      </c>
      <c r="D294" s="457" t="s">
        <v>881</v>
      </c>
      <c r="E294" s="469">
        <v>90.2</v>
      </c>
      <c r="F294" s="457" t="s">
        <v>264</v>
      </c>
      <c r="G294" s="457" t="s">
        <v>265</v>
      </c>
      <c r="H294" s="457" t="s">
        <v>298</v>
      </c>
      <c r="I294" s="478" t="s">
        <v>834</v>
      </c>
      <c r="J294" s="470"/>
      <c r="K294" s="471"/>
      <c r="L294" s="472"/>
      <c r="M294" s="223"/>
      <c r="N294" s="223"/>
    </row>
    <row r="295" spans="1:14" ht="37.5" customHeight="1">
      <c r="A295" s="262">
        <v>292</v>
      </c>
      <c r="B295" s="477">
        <v>41596</v>
      </c>
      <c r="C295" s="462" t="s">
        <v>848</v>
      </c>
      <c r="D295" s="457" t="s">
        <v>882</v>
      </c>
      <c r="E295" s="469">
        <v>564</v>
      </c>
      <c r="F295" s="457" t="s">
        <v>264</v>
      </c>
      <c r="G295" s="457" t="s">
        <v>265</v>
      </c>
      <c r="H295" s="457" t="s">
        <v>298</v>
      </c>
      <c r="I295" s="478" t="s">
        <v>834</v>
      </c>
      <c r="J295" s="470"/>
      <c r="K295" s="471"/>
      <c r="L295" s="472"/>
      <c r="M295" s="223"/>
      <c r="N295" s="223"/>
    </row>
    <row r="296" spans="1:12" s="223" customFormat="1" ht="37.5" customHeight="1">
      <c r="A296" s="262">
        <v>293</v>
      </c>
      <c r="B296" s="477">
        <v>41596</v>
      </c>
      <c r="C296" s="462" t="s">
        <v>849</v>
      </c>
      <c r="D296" s="457" t="s">
        <v>883</v>
      </c>
      <c r="E296" s="469">
        <v>459.55</v>
      </c>
      <c r="F296" s="457" t="s">
        <v>264</v>
      </c>
      <c r="G296" s="457" t="s">
        <v>265</v>
      </c>
      <c r="H296" s="457" t="s">
        <v>298</v>
      </c>
      <c r="I296" s="478" t="s">
        <v>834</v>
      </c>
      <c r="J296" s="470"/>
      <c r="K296" s="471"/>
      <c r="L296" s="472"/>
    </row>
    <row r="297" spans="1:14" ht="37.5" customHeight="1">
      <c r="A297" s="262">
        <v>294</v>
      </c>
      <c r="B297" s="477">
        <v>41596</v>
      </c>
      <c r="C297" s="462" t="s">
        <v>850</v>
      </c>
      <c r="D297" s="457" t="s">
        <v>884</v>
      </c>
      <c r="E297" s="469">
        <v>977.16</v>
      </c>
      <c r="F297" s="457" t="s">
        <v>264</v>
      </c>
      <c r="G297" s="457" t="s">
        <v>265</v>
      </c>
      <c r="H297" s="457" t="s">
        <v>298</v>
      </c>
      <c r="I297" s="478" t="s">
        <v>834</v>
      </c>
      <c r="J297" s="470"/>
      <c r="K297" s="471"/>
      <c r="L297" s="472"/>
      <c r="M297" s="223"/>
      <c r="N297" s="223"/>
    </row>
    <row r="298" spans="1:14" ht="37.5" customHeight="1">
      <c r="A298" s="262">
        <v>295</v>
      </c>
      <c r="B298" s="231">
        <v>41598</v>
      </c>
      <c r="C298" s="164" t="s">
        <v>809</v>
      </c>
      <c r="D298" s="166" t="s">
        <v>767</v>
      </c>
      <c r="E298" s="167">
        <v>43117.24</v>
      </c>
      <c r="F298" s="170" t="s">
        <v>264</v>
      </c>
      <c r="G298" s="171" t="s">
        <v>265</v>
      </c>
      <c r="H298" s="166" t="s">
        <v>298</v>
      </c>
      <c r="I298" s="230" t="s">
        <v>307</v>
      </c>
      <c r="J298" s="300"/>
      <c r="K298" s="293"/>
      <c r="L298" s="288"/>
      <c r="M298" s="223"/>
      <c r="N298" s="223"/>
    </row>
    <row r="299" spans="1:14" ht="37.5" customHeight="1">
      <c r="A299" s="262">
        <v>296</v>
      </c>
      <c r="B299" s="477">
        <v>41598</v>
      </c>
      <c r="C299" s="462" t="s">
        <v>851</v>
      </c>
      <c r="D299" s="457" t="s">
        <v>885</v>
      </c>
      <c r="E299" s="469">
        <v>985.9</v>
      </c>
      <c r="F299" s="457" t="s">
        <v>264</v>
      </c>
      <c r="G299" s="457" t="s">
        <v>265</v>
      </c>
      <c r="H299" s="457" t="s">
        <v>298</v>
      </c>
      <c r="I299" s="478" t="s">
        <v>834</v>
      </c>
      <c r="J299" s="470"/>
      <c r="K299" s="471"/>
      <c r="L299" s="472"/>
      <c r="M299" s="223"/>
      <c r="N299" s="223"/>
    </row>
    <row r="300" spans="1:12" s="223" customFormat="1" ht="37.5" customHeight="1">
      <c r="A300" s="262">
        <v>297</v>
      </c>
      <c r="B300" s="477">
        <v>41598</v>
      </c>
      <c r="C300" s="462" t="s">
        <v>852</v>
      </c>
      <c r="D300" s="457" t="s">
        <v>886</v>
      </c>
      <c r="E300" s="469">
        <v>528.68</v>
      </c>
      <c r="F300" s="457" t="s">
        <v>264</v>
      </c>
      <c r="G300" s="457" t="s">
        <v>265</v>
      </c>
      <c r="H300" s="457" t="s">
        <v>298</v>
      </c>
      <c r="I300" s="478" t="s">
        <v>834</v>
      </c>
      <c r="J300" s="470"/>
      <c r="K300" s="471"/>
      <c r="L300" s="472"/>
    </row>
    <row r="301" spans="1:14" ht="37.5" customHeight="1">
      <c r="A301" s="262">
        <v>298</v>
      </c>
      <c r="B301" s="477">
        <v>41598</v>
      </c>
      <c r="C301" s="462" t="s">
        <v>853</v>
      </c>
      <c r="D301" s="457" t="s">
        <v>887</v>
      </c>
      <c r="E301" s="469">
        <v>1012.84</v>
      </c>
      <c r="F301" s="457" t="s">
        <v>264</v>
      </c>
      <c r="G301" s="457" t="s">
        <v>265</v>
      </c>
      <c r="H301" s="457" t="s">
        <v>298</v>
      </c>
      <c r="I301" s="478" t="s">
        <v>834</v>
      </c>
      <c r="J301" s="470"/>
      <c r="K301" s="471"/>
      <c r="L301" s="472"/>
      <c r="M301" s="223"/>
      <c r="N301" s="223"/>
    </row>
    <row r="302" spans="1:14" ht="37.5" customHeight="1">
      <c r="A302" s="262">
        <v>299</v>
      </c>
      <c r="B302" s="477">
        <v>41598</v>
      </c>
      <c r="C302" s="462" t="s">
        <v>854</v>
      </c>
      <c r="D302" s="457" t="s">
        <v>888</v>
      </c>
      <c r="E302" s="469">
        <v>614.49</v>
      </c>
      <c r="F302" s="457" t="s">
        <v>264</v>
      </c>
      <c r="G302" s="457" t="s">
        <v>265</v>
      </c>
      <c r="H302" s="457" t="s">
        <v>298</v>
      </c>
      <c r="I302" s="478" t="s">
        <v>834</v>
      </c>
      <c r="J302" s="470"/>
      <c r="K302" s="471"/>
      <c r="L302" s="472"/>
      <c r="M302" s="223"/>
      <c r="N302" s="223"/>
    </row>
    <row r="303" spans="1:14" ht="37.5" customHeight="1">
      <c r="A303" s="262">
        <v>300</v>
      </c>
      <c r="B303" s="477">
        <v>41598</v>
      </c>
      <c r="C303" s="462" t="s">
        <v>855</v>
      </c>
      <c r="D303" s="457" t="s">
        <v>879</v>
      </c>
      <c r="E303" s="469">
        <v>623.4</v>
      </c>
      <c r="F303" s="457" t="s">
        <v>264</v>
      </c>
      <c r="G303" s="457" t="s">
        <v>265</v>
      </c>
      <c r="H303" s="457" t="s">
        <v>298</v>
      </c>
      <c r="I303" s="478" t="s">
        <v>834</v>
      </c>
      <c r="J303" s="470"/>
      <c r="K303" s="471"/>
      <c r="L303" s="472"/>
      <c r="M303" s="223"/>
      <c r="N303" s="223"/>
    </row>
    <row r="304" spans="1:14" ht="37.5" customHeight="1">
      <c r="A304" s="262">
        <v>301</v>
      </c>
      <c r="B304" s="477">
        <v>41598</v>
      </c>
      <c r="C304" s="462" t="s">
        <v>856</v>
      </c>
      <c r="D304" s="457" t="s">
        <v>889</v>
      </c>
      <c r="E304" s="469">
        <v>1344.53</v>
      </c>
      <c r="F304" s="457" t="s">
        <v>264</v>
      </c>
      <c r="G304" s="457" t="s">
        <v>265</v>
      </c>
      <c r="H304" s="457" t="s">
        <v>298</v>
      </c>
      <c r="I304" s="478" t="s">
        <v>834</v>
      </c>
      <c r="J304" s="470"/>
      <c r="K304" s="471"/>
      <c r="L304" s="472"/>
      <c r="M304" s="223"/>
      <c r="N304" s="223"/>
    </row>
    <row r="305" spans="1:14" ht="37.5" customHeight="1">
      <c r="A305" s="262">
        <v>302</v>
      </c>
      <c r="B305" s="477">
        <v>41598</v>
      </c>
      <c r="C305" s="462" t="s">
        <v>857</v>
      </c>
      <c r="D305" s="457" t="s">
        <v>890</v>
      </c>
      <c r="E305" s="469">
        <v>776.97</v>
      </c>
      <c r="F305" s="457" t="s">
        <v>264</v>
      </c>
      <c r="G305" s="457" t="s">
        <v>265</v>
      </c>
      <c r="H305" s="457" t="s">
        <v>298</v>
      </c>
      <c r="I305" s="478" t="s">
        <v>834</v>
      </c>
      <c r="J305" s="470"/>
      <c r="K305" s="471"/>
      <c r="L305" s="472"/>
      <c r="M305" s="223"/>
      <c r="N305" s="223"/>
    </row>
    <row r="306" spans="1:14" ht="37.5" customHeight="1">
      <c r="A306" s="262">
        <v>303</v>
      </c>
      <c r="B306" s="477">
        <v>41598</v>
      </c>
      <c r="C306" s="462" t="s">
        <v>858</v>
      </c>
      <c r="D306" s="457" t="s">
        <v>891</v>
      </c>
      <c r="E306" s="469">
        <v>914.09</v>
      </c>
      <c r="F306" s="457" t="s">
        <v>264</v>
      </c>
      <c r="G306" s="457" t="s">
        <v>265</v>
      </c>
      <c r="H306" s="457" t="s">
        <v>298</v>
      </c>
      <c r="I306" s="478" t="s">
        <v>834</v>
      </c>
      <c r="J306" s="470"/>
      <c r="K306" s="471"/>
      <c r="L306" s="472"/>
      <c r="M306" s="223"/>
      <c r="N306" s="223"/>
    </row>
    <row r="307" spans="1:14" ht="37.5" customHeight="1">
      <c r="A307" s="262">
        <v>304</v>
      </c>
      <c r="B307" s="477">
        <v>41598</v>
      </c>
      <c r="C307" s="462" t="s">
        <v>859</v>
      </c>
      <c r="D307" s="457" t="s">
        <v>892</v>
      </c>
      <c r="E307" s="469">
        <v>785.46</v>
      </c>
      <c r="F307" s="457" t="s">
        <v>264</v>
      </c>
      <c r="G307" s="457" t="s">
        <v>265</v>
      </c>
      <c r="H307" s="457" t="s">
        <v>298</v>
      </c>
      <c r="I307" s="478" t="s">
        <v>834</v>
      </c>
      <c r="J307" s="470"/>
      <c r="K307" s="471"/>
      <c r="L307" s="472"/>
      <c r="M307" s="223"/>
      <c r="N307" s="223"/>
    </row>
    <row r="308" spans="1:14" ht="37.5" customHeight="1">
      <c r="A308" s="262">
        <v>305</v>
      </c>
      <c r="B308" s="477">
        <v>41599</v>
      </c>
      <c r="C308" s="462" t="s">
        <v>860</v>
      </c>
      <c r="D308" s="457" t="s">
        <v>893</v>
      </c>
      <c r="E308" s="469">
        <v>4180</v>
      </c>
      <c r="F308" s="457" t="s">
        <v>264</v>
      </c>
      <c r="G308" s="457" t="s">
        <v>265</v>
      </c>
      <c r="H308" s="457" t="s">
        <v>298</v>
      </c>
      <c r="I308" s="478" t="s">
        <v>834</v>
      </c>
      <c r="J308" s="470"/>
      <c r="K308" s="471"/>
      <c r="L308" s="472"/>
      <c r="M308" s="223"/>
      <c r="N308" s="223"/>
    </row>
    <row r="309" spans="1:14" ht="37.5" customHeight="1">
      <c r="A309" s="262">
        <v>306</v>
      </c>
      <c r="B309" s="477">
        <v>41599</v>
      </c>
      <c r="C309" s="462" t="s">
        <v>861</v>
      </c>
      <c r="D309" s="457" t="s">
        <v>894</v>
      </c>
      <c r="E309" s="469">
        <v>632.12</v>
      </c>
      <c r="F309" s="457" t="s">
        <v>264</v>
      </c>
      <c r="G309" s="457" t="s">
        <v>265</v>
      </c>
      <c r="H309" s="457" t="s">
        <v>298</v>
      </c>
      <c r="I309" s="478" t="s">
        <v>834</v>
      </c>
      <c r="J309" s="470"/>
      <c r="K309" s="471"/>
      <c r="L309" s="472"/>
      <c r="M309" s="223"/>
      <c r="N309" s="223"/>
    </row>
    <row r="310" spans="1:14" ht="37.5" customHeight="1">
      <c r="A310" s="262">
        <v>307</v>
      </c>
      <c r="B310" s="477">
        <v>41599</v>
      </c>
      <c r="C310" s="462" t="s">
        <v>862</v>
      </c>
      <c r="D310" s="457" t="s">
        <v>895</v>
      </c>
      <c r="E310" s="469">
        <v>1500.17</v>
      </c>
      <c r="F310" s="457" t="s">
        <v>264</v>
      </c>
      <c r="G310" s="457" t="s">
        <v>265</v>
      </c>
      <c r="H310" s="457" t="s">
        <v>298</v>
      </c>
      <c r="I310" s="478" t="s">
        <v>834</v>
      </c>
      <c r="J310" s="470"/>
      <c r="K310" s="471"/>
      <c r="L310" s="472"/>
      <c r="M310" s="223"/>
      <c r="N310" s="223"/>
    </row>
    <row r="311" spans="1:14" ht="37.5" customHeight="1">
      <c r="A311" s="262">
        <v>308</v>
      </c>
      <c r="B311" s="477">
        <v>41599</v>
      </c>
      <c r="C311" s="462" t="s">
        <v>863</v>
      </c>
      <c r="D311" s="457" t="s">
        <v>896</v>
      </c>
      <c r="E311" s="469">
        <v>775.52</v>
      </c>
      <c r="F311" s="457" t="s">
        <v>264</v>
      </c>
      <c r="G311" s="457" t="s">
        <v>265</v>
      </c>
      <c r="H311" s="457" t="s">
        <v>298</v>
      </c>
      <c r="I311" s="478" t="s">
        <v>834</v>
      </c>
      <c r="J311" s="470"/>
      <c r="K311" s="471"/>
      <c r="L311" s="472"/>
      <c r="M311" s="223"/>
      <c r="N311" s="223"/>
    </row>
    <row r="312" spans="1:12" s="223" customFormat="1" ht="37.5" customHeight="1">
      <c r="A312" s="262">
        <v>309</v>
      </c>
      <c r="B312" s="477">
        <v>41599</v>
      </c>
      <c r="C312" s="462" t="s">
        <v>864</v>
      </c>
      <c r="D312" s="457" t="s">
        <v>897</v>
      </c>
      <c r="E312" s="469">
        <v>600</v>
      </c>
      <c r="F312" s="457" t="s">
        <v>264</v>
      </c>
      <c r="G312" s="457" t="s">
        <v>265</v>
      </c>
      <c r="H312" s="457" t="s">
        <v>298</v>
      </c>
      <c r="I312" s="478" t="s">
        <v>834</v>
      </c>
      <c r="J312" s="470"/>
      <c r="K312" s="471"/>
      <c r="L312" s="472"/>
    </row>
    <row r="313" spans="1:12" s="223" customFormat="1" ht="37.5" customHeight="1">
      <c r="A313" s="262">
        <v>310</v>
      </c>
      <c r="B313" s="477">
        <v>41600</v>
      </c>
      <c r="C313" s="462" t="s">
        <v>865</v>
      </c>
      <c r="D313" s="457" t="s">
        <v>898</v>
      </c>
      <c r="E313" s="469">
        <v>526.23</v>
      </c>
      <c r="F313" s="457" t="s">
        <v>264</v>
      </c>
      <c r="G313" s="457" t="s">
        <v>265</v>
      </c>
      <c r="H313" s="457" t="s">
        <v>298</v>
      </c>
      <c r="I313" s="478" t="s">
        <v>834</v>
      </c>
      <c r="J313" s="470"/>
      <c r="K313" s="471"/>
      <c r="L313" s="472"/>
    </row>
    <row r="314" spans="1:12" s="223" customFormat="1" ht="37.5" customHeight="1">
      <c r="A314" s="262">
        <v>311</v>
      </c>
      <c r="B314" s="477">
        <v>41600</v>
      </c>
      <c r="C314" s="462" t="s">
        <v>866</v>
      </c>
      <c r="D314" s="457" t="s">
        <v>899</v>
      </c>
      <c r="E314" s="469">
        <v>1537.54</v>
      </c>
      <c r="F314" s="457" t="s">
        <v>264</v>
      </c>
      <c r="G314" s="457" t="s">
        <v>265</v>
      </c>
      <c r="H314" s="457" t="s">
        <v>298</v>
      </c>
      <c r="I314" s="478" t="s">
        <v>834</v>
      </c>
      <c r="J314" s="470"/>
      <c r="K314" s="471"/>
      <c r="L314" s="472"/>
    </row>
    <row r="315" spans="1:12" s="223" customFormat="1" ht="37.5" customHeight="1">
      <c r="A315" s="262">
        <v>312</v>
      </c>
      <c r="B315" s="231">
        <v>41602</v>
      </c>
      <c r="C315" s="456" t="s">
        <v>789</v>
      </c>
      <c r="D315" s="456" t="s">
        <v>586</v>
      </c>
      <c r="E315" s="167">
        <v>8.05</v>
      </c>
      <c r="F315" s="170" t="s">
        <v>58</v>
      </c>
      <c r="G315" s="456" t="s">
        <v>71</v>
      </c>
      <c r="H315" s="162" t="s">
        <v>298</v>
      </c>
      <c r="I315" s="479" t="s">
        <v>534</v>
      </c>
      <c r="J315" s="300"/>
      <c r="K315" s="293"/>
      <c r="L315" s="288"/>
    </row>
    <row r="316" spans="1:12" s="223" customFormat="1" ht="37.5" customHeight="1">
      <c r="A316" s="262">
        <v>313</v>
      </c>
      <c r="B316" s="231">
        <v>41602</v>
      </c>
      <c r="C316" s="456" t="s">
        <v>790</v>
      </c>
      <c r="D316" s="456" t="s">
        <v>586</v>
      </c>
      <c r="E316" s="167">
        <v>180.6</v>
      </c>
      <c r="F316" s="170" t="s">
        <v>50</v>
      </c>
      <c r="G316" s="456" t="s">
        <v>125</v>
      </c>
      <c r="H316" s="162" t="s">
        <v>298</v>
      </c>
      <c r="I316" s="479" t="s">
        <v>534</v>
      </c>
      <c r="J316" s="300"/>
      <c r="K316" s="293"/>
      <c r="L316" s="288"/>
    </row>
    <row r="317" spans="1:12" s="223" customFormat="1" ht="37.5" customHeight="1">
      <c r="A317" s="262">
        <v>314</v>
      </c>
      <c r="B317" s="231">
        <v>41602</v>
      </c>
      <c r="C317" s="456" t="s">
        <v>791</v>
      </c>
      <c r="D317" s="456" t="s">
        <v>586</v>
      </c>
      <c r="E317" s="167">
        <v>183.1</v>
      </c>
      <c r="F317" s="170" t="s">
        <v>50</v>
      </c>
      <c r="G317" s="456" t="s">
        <v>125</v>
      </c>
      <c r="H317" s="162" t="s">
        <v>298</v>
      </c>
      <c r="I317" s="479" t="s">
        <v>534</v>
      </c>
      <c r="J317" s="300"/>
      <c r="K317" s="293"/>
      <c r="L317" s="288"/>
    </row>
    <row r="318" spans="1:12" s="223" customFormat="1" ht="37.5" customHeight="1">
      <c r="A318" s="262">
        <v>315</v>
      </c>
      <c r="B318" s="231">
        <v>41602</v>
      </c>
      <c r="C318" s="456" t="s">
        <v>792</v>
      </c>
      <c r="D318" s="456" t="s">
        <v>586</v>
      </c>
      <c r="E318" s="167">
        <v>34</v>
      </c>
      <c r="F318" s="170" t="s">
        <v>50</v>
      </c>
      <c r="G318" s="456" t="s">
        <v>125</v>
      </c>
      <c r="H318" s="162" t="s">
        <v>298</v>
      </c>
      <c r="I318" s="479" t="s">
        <v>534</v>
      </c>
      <c r="J318" s="300"/>
      <c r="K318" s="293"/>
      <c r="L318" s="288"/>
    </row>
    <row r="319" spans="1:12" s="223" customFormat="1" ht="37.5" customHeight="1">
      <c r="A319" s="262">
        <v>316</v>
      </c>
      <c r="B319" s="231">
        <v>41602</v>
      </c>
      <c r="C319" s="456" t="s">
        <v>793</v>
      </c>
      <c r="D319" s="456" t="s">
        <v>586</v>
      </c>
      <c r="E319" s="167">
        <v>35.46</v>
      </c>
      <c r="F319" s="170" t="s">
        <v>207</v>
      </c>
      <c r="G319" s="456" t="s">
        <v>208</v>
      </c>
      <c r="H319" s="162" t="s">
        <v>298</v>
      </c>
      <c r="I319" s="479" t="s">
        <v>405</v>
      </c>
      <c r="J319" s="300"/>
      <c r="K319" s="293"/>
      <c r="L319" s="288"/>
    </row>
    <row r="320" spans="1:12" s="223" customFormat="1" ht="37.5" customHeight="1">
      <c r="A320" s="262">
        <v>317</v>
      </c>
      <c r="B320" s="231">
        <v>41602</v>
      </c>
      <c r="C320" s="456" t="s">
        <v>373</v>
      </c>
      <c r="D320" s="456" t="s">
        <v>586</v>
      </c>
      <c r="E320" s="167">
        <v>105</v>
      </c>
      <c r="F320" s="170" t="s">
        <v>207</v>
      </c>
      <c r="G320" s="456" t="s">
        <v>208</v>
      </c>
      <c r="H320" s="162" t="s">
        <v>298</v>
      </c>
      <c r="I320" s="479" t="s">
        <v>405</v>
      </c>
      <c r="J320" s="300"/>
      <c r="K320" s="293"/>
      <c r="L320" s="288"/>
    </row>
    <row r="321" spans="1:12" s="223" customFormat="1" ht="37.5" customHeight="1">
      <c r="A321" s="262">
        <v>318</v>
      </c>
      <c r="B321" s="231">
        <v>41602</v>
      </c>
      <c r="C321" s="456" t="s">
        <v>794</v>
      </c>
      <c r="D321" s="456" t="s">
        <v>586</v>
      </c>
      <c r="E321" s="167">
        <v>219.6</v>
      </c>
      <c r="F321" s="170" t="s">
        <v>207</v>
      </c>
      <c r="G321" s="456" t="s">
        <v>208</v>
      </c>
      <c r="H321" s="162" t="s">
        <v>298</v>
      </c>
      <c r="I321" s="479" t="s">
        <v>439</v>
      </c>
      <c r="J321" s="300"/>
      <c r="K321" s="293"/>
      <c r="L321" s="288"/>
    </row>
    <row r="322" spans="1:12" s="223" customFormat="1" ht="37.5" customHeight="1">
      <c r="A322" s="262">
        <v>319</v>
      </c>
      <c r="B322" s="231">
        <v>41602</v>
      </c>
      <c r="C322" s="456" t="s">
        <v>786</v>
      </c>
      <c r="D322" s="456" t="s">
        <v>586</v>
      </c>
      <c r="E322" s="167">
        <v>97</v>
      </c>
      <c r="F322" s="170" t="s">
        <v>50</v>
      </c>
      <c r="G322" s="456" t="s">
        <v>125</v>
      </c>
      <c r="H322" s="162" t="s">
        <v>298</v>
      </c>
      <c r="I322" s="479" t="s">
        <v>534</v>
      </c>
      <c r="J322" s="300"/>
      <c r="K322" s="293"/>
      <c r="L322" s="288"/>
    </row>
    <row r="323" spans="1:12" s="223" customFormat="1" ht="37.5" customHeight="1">
      <c r="A323" s="262">
        <v>320</v>
      </c>
      <c r="B323" s="231">
        <v>41603</v>
      </c>
      <c r="C323" s="456" t="s">
        <v>795</v>
      </c>
      <c r="D323" s="456" t="s">
        <v>621</v>
      </c>
      <c r="E323" s="167">
        <v>500</v>
      </c>
      <c r="F323" s="170" t="s">
        <v>207</v>
      </c>
      <c r="G323" s="456" t="s">
        <v>208</v>
      </c>
      <c r="H323" s="162" t="s">
        <v>298</v>
      </c>
      <c r="I323" s="479" t="s">
        <v>439</v>
      </c>
      <c r="J323" s="300"/>
      <c r="K323" s="293"/>
      <c r="L323" s="288"/>
    </row>
    <row r="324" spans="1:12" s="223" customFormat="1" ht="37.5" customHeight="1">
      <c r="A324" s="262">
        <v>321</v>
      </c>
      <c r="B324" s="477">
        <v>41604</v>
      </c>
      <c r="C324" s="462" t="s">
        <v>867</v>
      </c>
      <c r="D324" s="457" t="s">
        <v>900</v>
      </c>
      <c r="E324" s="469">
        <v>469.83</v>
      </c>
      <c r="F324" s="457" t="s">
        <v>264</v>
      </c>
      <c r="G324" s="457" t="s">
        <v>265</v>
      </c>
      <c r="H324" s="457" t="s">
        <v>298</v>
      </c>
      <c r="I324" s="478" t="s">
        <v>834</v>
      </c>
      <c r="J324" s="470"/>
      <c r="K324" s="471"/>
      <c r="L324" s="472"/>
    </row>
    <row r="325" spans="1:12" s="223" customFormat="1" ht="37.5" customHeight="1">
      <c r="A325" s="262">
        <v>322</v>
      </c>
      <c r="B325" s="477">
        <v>41605</v>
      </c>
      <c r="C325" s="462" t="s">
        <v>868</v>
      </c>
      <c r="D325" s="457" t="s">
        <v>901</v>
      </c>
      <c r="E325" s="469">
        <v>593.96</v>
      </c>
      <c r="F325" s="457" t="s">
        <v>264</v>
      </c>
      <c r="G325" s="457" t="s">
        <v>265</v>
      </c>
      <c r="H325" s="457" t="s">
        <v>298</v>
      </c>
      <c r="I325" s="478" t="s">
        <v>834</v>
      </c>
      <c r="J325" s="470"/>
      <c r="K325" s="471"/>
      <c r="L325" s="472"/>
    </row>
    <row r="326" spans="1:12" s="223" customFormat="1" ht="37.5" customHeight="1">
      <c r="A326" s="262">
        <v>323</v>
      </c>
      <c r="B326" s="477">
        <v>41605</v>
      </c>
      <c r="C326" s="462" t="s">
        <v>869</v>
      </c>
      <c r="D326" s="457" t="s">
        <v>902</v>
      </c>
      <c r="E326" s="469">
        <v>658.49</v>
      </c>
      <c r="F326" s="457" t="s">
        <v>264</v>
      </c>
      <c r="G326" s="457" t="s">
        <v>265</v>
      </c>
      <c r="H326" s="457" t="s">
        <v>298</v>
      </c>
      <c r="I326" s="478" t="s">
        <v>834</v>
      </c>
      <c r="J326" s="470"/>
      <c r="K326" s="471"/>
      <c r="L326" s="472"/>
    </row>
    <row r="327" spans="1:12" s="223" customFormat="1" ht="37.5" customHeight="1">
      <c r="A327" s="262">
        <v>324</v>
      </c>
      <c r="B327" s="477">
        <v>41605</v>
      </c>
      <c r="C327" s="462" t="s">
        <v>870</v>
      </c>
      <c r="D327" s="457" t="s">
        <v>903</v>
      </c>
      <c r="E327" s="469">
        <v>525</v>
      </c>
      <c r="F327" s="457" t="s">
        <v>264</v>
      </c>
      <c r="G327" s="457" t="s">
        <v>265</v>
      </c>
      <c r="H327" s="457" t="s">
        <v>298</v>
      </c>
      <c r="I327" s="478" t="s">
        <v>834</v>
      </c>
      <c r="J327" s="470"/>
      <c r="K327" s="471"/>
      <c r="L327" s="472"/>
    </row>
    <row r="328" spans="1:12" s="223" customFormat="1" ht="37.5" customHeight="1">
      <c r="A328" s="262">
        <v>325</v>
      </c>
      <c r="B328" s="477">
        <v>41607</v>
      </c>
      <c r="C328" s="462" t="s">
        <v>871</v>
      </c>
      <c r="D328" s="457" t="s">
        <v>904</v>
      </c>
      <c r="E328" s="469">
        <v>992</v>
      </c>
      <c r="F328" s="457" t="s">
        <v>264</v>
      </c>
      <c r="G328" s="457" t="s">
        <v>265</v>
      </c>
      <c r="H328" s="457" t="s">
        <v>298</v>
      </c>
      <c r="I328" s="478" t="s">
        <v>834</v>
      </c>
      <c r="J328" s="470"/>
      <c r="K328" s="471"/>
      <c r="L328" s="472"/>
    </row>
    <row r="329" spans="1:12" s="223" customFormat="1" ht="37.5" customHeight="1">
      <c r="A329" s="262">
        <v>326</v>
      </c>
      <c r="B329" s="477">
        <v>41607</v>
      </c>
      <c r="C329" s="462" t="s">
        <v>872</v>
      </c>
      <c r="D329" s="457" t="s">
        <v>905</v>
      </c>
      <c r="E329" s="469">
        <v>1505</v>
      </c>
      <c r="F329" s="457" t="s">
        <v>264</v>
      </c>
      <c r="G329" s="457" t="s">
        <v>265</v>
      </c>
      <c r="H329" s="457" t="s">
        <v>298</v>
      </c>
      <c r="I329" s="478" t="s">
        <v>834</v>
      </c>
      <c r="J329" s="470"/>
      <c r="K329" s="471"/>
      <c r="L329" s="472"/>
    </row>
    <row r="330" spans="1:12" s="223" customFormat="1" ht="37.5" customHeight="1">
      <c r="A330" s="262">
        <v>327</v>
      </c>
      <c r="B330" s="477">
        <v>41607</v>
      </c>
      <c r="C330" s="462" t="s">
        <v>873</v>
      </c>
      <c r="D330" s="457" t="s">
        <v>906</v>
      </c>
      <c r="E330" s="469">
        <v>347.4</v>
      </c>
      <c r="F330" s="457" t="s">
        <v>264</v>
      </c>
      <c r="G330" s="457" t="s">
        <v>265</v>
      </c>
      <c r="H330" s="457" t="s">
        <v>298</v>
      </c>
      <c r="I330" s="478" t="s">
        <v>834</v>
      </c>
      <c r="J330" s="470"/>
      <c r="K330" s="471"/>
      <c r="L330" s="472"/>
    </row>
    <row r="331" spans="1:12" s="223" customFormat="1" ht="37.5" customHeight="1">
      <c r="A331" s="262">
        <v>328</v>
      </c>
      <c r="B331" s="231">
        <v>41609</v>
      </c>
      <c r="C331" s="164" t="s">
        <v>802</v>
      </c>
      <c r="D331" s="166" t="s">
        <v>297</v>
      </c>
      <c r="E331" s="167">
        <v>5.85</v>
      </c>
      <c r="F331" s="170" t="s">
        <v>244</v>
      </c>
      <c r="G331" s="171" t="s">
        <v>245</v>
      </c>
      <c r="H331" s="166" t="s">
        <v>298</v>
      </c>
      <c r="I331" s="230" t="s">
        <v>534</v>
      </c>
      <c r="J331" s="300"/>
      <c r="K331" s="293"/>
      <c r="L331" s="288"/>
    </row>
    <row r="332" spans="1:12" s="223" customFormat="1" ht="37.5" customHeight="1">
      <c r="A332" s="262">
        <v>329</v>
      </c>
      <c r="B332" s="231">
        <v>41610</v>
      </c>
      <c r="C332" s="456" t="s">
        <v>796</v>
      </c>
      <c r="D332" s="456" t="s">
        <v>455</v>
      </c>
      <c r="E332" s="167">
        <v>1962.55</v>
      </c>
      <c r="F332" s="162"/>
      <c r="G332" s="456"/>
      <c r="H332" s="162" t="s">
        <v>298</v>
      </c>
      <c r="I332" s="479"/>
      <c r="J332" s="300"/>
      <c r="K332" s="293"/>
      <c r="L332" s="288"/>
    </row>
    <row r="333" spans="1:12" s="223" customFormat="1" ht="37.5" customHeight="1">
      <c r="A333" s="262">
        <v>330</v>
      </c>
      <c r="B333" s="231">
        <v>41610</v>
      </c>
      <c r="C333" s="456" t="s">
        <v>814</v>
      </c>
      <c r="D333" s="456" t="s">
        <v>455</v>
      </c>
      <c r="E333" s="167">
        <v>0.45</v>
      </c>
      <c r="F333" s="170"/>
      <c r="G333" s="456"/>
      <c r="H333" s="162" t="s">
        <v>298</v>
      </c>
      <c r="I333" s="479"/>
      <c r="J333" s="300">
        <f>'GIORNALE DELLE ENTRATE'!J231</f>
        <v>513</v>
      </c>
      <c r="K333" s="293">
        <f>E332-J333</f>
        <v>1449.55</v>
      </c>
      <c r="L333" s="288"/>
    </row>
    <row r="334" spans="1:12" s="223" customFormat="1" ht="37.5" customHeight="1">
      <c r="A334" s="262">
        <v>331</v>
      </c>
      <c r="B334" s="231">
        <v>41610</v>
      </c>
      <c r="C334" s="164" t="s">
        <v>816</v>
      </c>
      <c r="D334" s="166" t="s">
        <v>286</v>
      </c>
      <c r="E334" s="167">
        <v>362.76</v>
      </c>
      <c r="F334" s="170"/>
      <c r="G334" s="171"/>
      <c r="H334" s="166" t="s">
        <v>298</v>
      </c>
      <c r="I334" s="230"/>
      <c r="J334" s="300"/>
      <c r="K334" s="293">
        <v>0.45</v>
      </c>
      <c r="L334" s="288"/>
    </row>
    <row r="335" spans="1:12" s="223" customFormat="1" ht="37.5" customHeight="1">
      <c r="A335" s="262">
        <v>332</v>
      </c>
      <c r="B335" s="231">
        <v>41610</v>
      </c>
      <c r="C335" s="456" t="s">
        <v>817</v>
      </c>
      <c r="D335" s="456" t="s">
        <v>286</v>
      </c>
      <c r="E335" s="167">
        <v>6.08</v>
      </c>
      <c r="F335" s="162"/>
      <c r="G335" s="456"/>
      <c r="H335" s="162" t="s">
        <v>298</v>
      </c>
      <c r="I335" s="479"/>
      <c r="J335" s="300"/>
      <c r="K335" s="293"/>
      <c r="L335" s="288"/>
    </row>
    <row r="336" spans="1:12" s="223" customFormat="1" ht="37.5" customHeight="1">
      <c r="A336" s="262">
        <v>333</v>
      </c>
      <c r="B336" s="231">
        <v>41610</v>
      </c>
      <c r="C336" s="456" t="s">
        <v>818</v>
      </c>
      <c r="D336" s="456" t="s">
        <v>492</v>
      </c>
      <c r="E336" s="167">
        <v>661.25</v>
      </c>
      <c r="F336" s="162"/>
      <c r="G336" s="456"/>
      <c r="H336" s="162" t="s">
        <v>298</v>
      </c>
      <c r="I336" s="479"/>
      <c r="J336" s="300">
        <f>'GIORNALE DELLE ENTRATE'!J237</f>
        <v>201.5</v>
      </c>
      <c r="K336" s="293">
        <f>E336-J336</f>
        <v>459.75</v>
      </c>
      <c r="L336" s="288"/>
    </row>
    <row r="337" spans="1:12" s="223" customFormat="1" ht="37.5" customHeight="1">
      <c r="A337" s="262">
        <v>334</v>
      </c>
      <c r="B337" s="231">
        <v>41610</v>
      </c>
      <c r="C337" s="456" t="s">
        <v>819</v>
      </c>
      <c r="D337" s="456" t="s">
        <v>492</v>
      </c>
      <c r="E337" s="167">
        <v>0.25</v>
      </c>
      <c r="F337" s="170"/>
      <c r="G337" s="456"/>
      <c r="H337" s="162" t="s">
        <v>298</v>
      </c>
      <c r="I337" s="479"/>
      <c r="J337" s="300"/>
      <c r="K337" s="293">
        <v>0.25</v>
      </c>
      <c r="L337" s="288"/>
    </row>
    <row r="338" spans="1:12" s="223" customFormat="1" ht="37.5" customHeight="1">
      <c r="A338" s="262">
        <v>335</v>
      </c>
      <c r="B338" s="231">
        <v>41610</v>
      </c>
      <c r="C338" s="164" t="s">
        <v>820</v>
      </c>
      <c r="D338" s="166" t="s">
        <v>286</v>
      </c>
      <c r="E338" s="167">
        <v>122.16</v>
      </c>
      <c r="F338" s="170"/>
      <c r="G338" s="171"/>
      <c r="H338" s="166" t="s">
        <v>298</v>
      </c>
      <c r="I338" s="230"/>
      <c r="J338" s="300"/>
      <c r="K338" s="293"/>
      <c r="L338" s="288"/>
    </row>
    <row r="339" spans="1:12" s="223" customFormat="1" ht="37.5" customHeight="1">
      <c r="A339" s="262">
        <v>336</v>
      </c>
      <c r="B339" s="231">
        <v>41610</v>
      </c>
      <c r="C339" s="456" t="s">
        <v>821</v>
      </c>
      <c r="D339" s="456" t="s">
        <v>286</v>
      </c>
      <c r="E339" s="167">
        <v>4.12</v>
      </c>
      <c r="F339" s="162"/>
      <c r="G339" s="456"/>
      <c r="H339" s="162" t="s">
        <v>298</v>
      </c>
      <c r="I339" s="479"/>
      <c r="J339" s="300"/>
      <c r="K339" s="293"/>
      <c r="L339" s="288"/>
    </row>
    <row r="340" spans="1:12" s="223" customFormat="1" ht="37.5" customHeight="1">
      <c r="A340" s="262">
        <v>337</v>
      </c>
      <c r="B340" s="477">
        <v>41610</v>
      </c>
      <c r="C340" s="462" t="s">
        <v>874</v>
      </c>
      <c r="D340" s="457" t="s">
        <v>297</v>
      </c>
      <c r="E340" s="469">
        <v>6</v>
      </c>
      <c r="F340" s="457" t="s">
        <v>244</v>
      </c>
      <c r="G340" s="457" t="s">
        <v>245</v>
      </c>
      <c r="H340" s="457" t="s">
        <v>298</v>
      </c>
      <c r="I340" s="478" t="s">
        <v>834</v>
      </c>
      <c r="J340" s="470"/>
      <c r="K340" s="471"/>
      <c r="L340" s="472"/>
    </row>
    <row r="341" spans="1:12" s="223" customFormat="1" ht="37.5" customHeight="1">
      <c r="A341" s="262">
        <v>338</v>
      </c>
      <c r="B341" s="231">
        <v>41611</v>
      </c>
      <c r="C341" s="456" t="s">
        <v>797</v>
      </c>
      <c r="D341" s="456" t="s">
        <v>359</v>
      </c>
      <c r="E341" s="167">
        <v>2000</v>
      </c>
      <c r="F341" s="170" t="s">
        <v>207</v>
      </c>
      <c r="G341" s="456" t="s">
        <v>208</v>
      </c>
      <c r="H341" s="162" t="s">
        <v>298</v>
      </c>
      <c r="I341" s="479" t="s">
        <v>439</v>
      </c>
      <c r="J341" s="300"/>
      <c r="K341" s="293"/>
      <c r="L341" s="288"/>
    </row>
    <row r="342" spans="1:12" s="223" customFormat="1" ht="37.5" customHeight="1">
      <c r="A342" s="262">
        <v>339</v>
      </c>
      <c r="B342" s="231">
        <v>41619</v>
      </c>
      <c r="C342" s="456" t="s">
        <v>798</v>
      </c>
      <c r="D342" s="456" t="s">
        <v>668</v>
      </c>
      <c r="E342" s="167">
        <v>803.75</v>
      </c>
      <c r="F342" s="170" t="s">
        <v>141</v>
      </c>
      <c r="G342" s="456" t="s">
        <v>142</v>
      </c>
      <c r="H342" s="162" t="s">
        <v>298</v>
      </c>
      <c r="I342" s="479" t="s">
        <v>534</v>
      </c>
      <c r="J342" s="300"/>
      <c r="K342" s="293"/>
      <c r="L342" s="288"/>
    </row>
    <row r="343" spans="1:12" s="223" customFormat="1" ht="37.5" customHeight="1">
      <c r="A343" s="262">
        <v>340</v>
      </c>
      <c r="B343" s="231">
        <v>41624</v>
      </c>
      <c r="C343" s="164" t="s">
        <v>823</v>
      </c>
      <c r="D343" s="166" t="s">
        <v>304</v>
      </c>
      <c r="E343" s="167">
        <v>465.95</v>
      </c>
      <c r="F343" s="166" t="s">
        <v>79</v>
      </c>
      <c r="G343" s="166" t="s">
        <v>0</v>
      </c>
      <c r="H343" s="166" t="s">
        <v>298</v>
      </c>
      <c r="I343" s="479" t="s">
        <v>356</v>
      </c>
      <c r="J343" s="300"/>
      <c r="K343" s="293"/>
      <c r="L343" s="288"/>
    </row>
    <row r="344" spans="1:14" s="223" customFormat="1" ht="37.5" customHeight="1">
      <c r="A344" s="262">
        <v>341</v>
      </c>
      <c r="B344" s="231">
        <v>41624</v>
      </c>
      <c r="C344" s="164" t="s">
        <v>824</v>
      </c>
      <c r="D344" s="166" t="s">
        <v>309</v>
      </c>
      <c r="E344" s="167">
        <v>727</v>
      </c>
      <c r="F344" s="170" t="s">
        <v>170</v>
      </c>
      <c r="G344" s="171" t="s">
        <v>44</v>
      </c>
      <c r="H344" s="166" t="s">
        <v>298</v>
      </c>
      <c r="I344" s="479" t="s">
        <v>356</v>
      </c>
      <c r="J344" s="300"/>
      <c r="K344" s="293"/>
      <c r="L344" s="288"/>
      <c r="N344" s="223">
        <v>9813.4</v>
      </c>
    </row>
    <row r="345" spans="1:12" s="223" customFormat="1" ht="37.5" customHeight="1">
      <c r="A345" s="262">
        <v>342</v>
      </c>
      <c r="B345" s="231">
        <v>41624</v>
      </c>
      <c r="C345" s="164" t="s">
        <v>825</v>
      </c>
      <c r="D345" s="166" t="s">
        <v>304</v>
      </c>
      <c r="E345" s="167">
        <v>100</v>
      </c>
      <c r="F345" s="166" t="s">
        <v>79</v>
      </c>
      <c r="G345" s="166" t="s">
        <v>0</v>
      </c>
      <c r="H345" s="166" t="s">
        <v>298</v>
      </c>
      <c r="I345" s="479" t="s">
        <v>356</v>
      </c>
      <c r="J345" s="300"/>
      <c r="K345" s="293"/>
      <c r="L345" s="288"/>
    </row>
    <row r="346" spans="1:12" s="223" customFormat="1" ht="37.5" customHeight="1">
      <c r="A346" s="262">
        <v>343</v>
      </c>
      <c r="B346" s="231">
        <v>41631</v>
      </c>
      <c r="C346" s="456" t="s">
        <v>803</v>
      </c>
      <c r="D346" s="456" t="s">
        <v>536</v>
      </c>
      <c r="E346" s="167">
        <v>5573.26</v>
      </c>
      <c r="F346" s="170" t="s">
        <v>207</v>
      </c>
      <c r="G346" s="456" t="s">
        <v>208</v>
      </c>
      <c r="H346" s="162" t="s">
        <v>298</v>
      </c>
      <c r="I346" s="479" t="s">
        <v>439</v>
      </c>
      <c r="J346" s="300"/>
      <c r="K346" s="293"/>
      <c r="L346" s="288"/>
    </row>
    <row r="347" spans="1:12" s="223" customFormat="1" ht="37.5" customHeight="1">
      <c r="A347" s="262">
        <v>344</v>
      </c>
      <c r="B347" s="231">
        <v>41631</v>
      </c>
      <c r="C347" s="456" t="s">
        <v>804</v>
      </c>
      <c r="D347" s="456" t="s">
        <v>536</v>
      </c>
      <c r="E347" s="167">
        <v>5164.26</v>
      </c>
      <c r="F347" s="170" t="s">
        <v>207</v>
      </c>
      <c r="G347" s="456" t="s">
        <v>208</v>
      </c>
      <c r="H347" s="162" t="s">
        <v>298</v>
      </c>
      <c r="I347" s="479" t="s">
        <v>439</v>
      </c>
      <c r="J347" s="300"/>
      <c r="K347" s="293"/>
      <c r="L347" s="288"/>
    </row>
    <row r="348" spans="1:12" s="223" customFormat="1" ht="37.5" customHeight="1">
      <c r="A348" s="262">
        <v>345</v>
      </c>
      <c r="B348" s="231">
        <v>41631</v>
      </c>
      <c r="C348" s="456" t="s">
        <v>805</v>
      </c>
      <c r="D348" s="456" t="s">
        <v>536</v>
      </c>
      <c r="E348" s="167">
        <v>5612</v>
      </c>
      <c r="F348" s="170" t="s">
        <v>207</v>
      </c>
      <c r="G348" s="456" t="s">
        <v>208</v>
      </c>
      <c r="H348" s="162" t="s">
        <v>298</v>
      </c>
      <c r="I348" s="479" t="s">
        <v>441</v>
      </c>
      <c r="J348" s="300"/>
      <c r="K348" s="293"/>
      <c r="L348" s="288"/>
    </row>
    <row r="349" spans="1:12" s="223" customFormat="1" ht="37.5" customHeight="1">
      <c r="A349" s="262">
        <v>346</v>
      </c>
      <c r="B349" s="231">
        <v>41632</v>
      </c>
      <c r="C349" s="456" t="s">
        <v>799</v>
      </c>
      <c r="D349" s="456" t="s">
        <v>621</v>
      </c>
      <c r="E349" s="167">
        <v>899.35</v>
      </c>
      <c r="F349" s="170" t="s">
        <v>264</v>
      </c>
      <c r="G349" s="456" t="s">
        <v>265</v>
      </c>
      <c r="H349" s="162" t="s">
        <v>298</v>
      </c>
      <c r="I349" s="479" t="s">
        <v>622</v>
      </c>
      <c r="J349" s="300"/>
      <c r="K349" s="293"/>
      <c r="L349" s="288"/>
    </row>
    <row r="350" spans="1:12" s="223" customFormat="1" ht="37.5" customHeight="1">
      <c r="A350" s="262">
        <v>347</v>
      </c>
      <c r="B350" s="231">
        <v>41632</v>
      </c>
      <c r="C350" s="456" t="s">
        <v>800</v>
      </c>
      <c r="D350" s="456" t="s">
        <v>586</v>
      </c>
      <c r="E350" s="167">
        <v>302.84</v>
      </c>
      <c r="F350" s="170" t="s">
        <v>207</v>
      </c>
      <c r="G350" s="456" t="s">
        <v>208</v>
      </c>
      <c r="H350" s="162" t="s">
        <v>298</v>
      </c>
      <c r="I350" s="479" t="s">
        <v>409</v>
      </c>
      <c r="J350" s="300"/>
      <c r="K350" s="293"/>
      <c r="L350" s="288"/>
    </row>
    <row r="351" spans="1:12" s="223" customFormat="1" ht="37.5" customHeight="1">
      <c r="A351" s="262">
        <v>348</v>
      </c>
      <c r="B351" s="231">
        <v>41632</v>
      </c>
      <c r="C351" s="456" t="s">
        <v>801</v>
      </c>
      <c r="D351" s="456" t="s">
        <v>586</v>
      </c>
      <c r="E351" s="167">
        <v>507.56</v>
      </c>
      <c r="F351" s="170" t="s">
        <v>207</v>
      </c>
      <c r="G351" s="456" t="s">
        <v>208</v>
      </c>
      <c r="H351" s="162" t="s">
        <v>298</v>
      </c>
      <c r="I351" s="479" t="s">
        <v>409</v>
      </c>
      <c r="J351" s="300"/>
      <c r="K351" s="293"/>
      <c r="L351" s="288"/>
    </row>
    <row r="352" spans="1:12" s="223" customFormat="1" ht="37.5" customHeight="1">
      <c r="A352" s="262">
        <v>349</v>
      </c>
      <c r="B352" s="231">
        <v>41638</v>
      </c>
      <c r="C352" s="164" t="s">
        <v>785</v>
      </c>
      <c r="D352" s="166" t="s">
        <v>308</v>
      </c>
      <c r="E352" s="167">
        <v>38421.68</v>
      </c>
      <c r="F352" s="166" t="s">
        <v>230</v>
      </c>
      <c r="G352" s="166" t="s">
        <v>143</v>
      </c>
      <c r="H352" s="166" t="s">
        <v>298</v>
      </c>
      <c r="I352" s="230" t="s">
        <v>534</v>
      </c>
      <c r="J352" s="300"/>
      <c r="K352" s="293"/>
      <c r="L352" s="288"/>
    </row>
    <row r="353" spans="1:12" s="223" customFormat="1" ht="37.5" customHeight="1">
      <c r="A353" s="262">
        <v>350</v>
      </c>
      <c r="B353" s="231">
        <v>41638</v>
      </c>
      <c r="C353" s="164" t="s">
        <v>554</v>
      </c>
      <c r="D353" s="166" t="s">
        <v>372</v>
      </c>
      <c r="E353" s="167">
        <v>2632.11</v>
      </c>
      <c r="F353" s="170" t="s">
        <v>207</v>
      </c>
      <c r="G353" s="171" t="s">
        <v>208</v>
      </c>
      <c r="H353" s="166" t="s">
        <v>298</v>
      </c>
      <c r="I353" s="230" t="s">
        <v>502</v>
      </c>
      <c r="J353" s="300"/>
      <c r="K353" s="293"/>
      <c r="L353" s="288"/>
    </row>
    <row r="354" spans="1:12" s="223" customFormat="1" ht="37.5" customHeight="1" thickBot="1">
      <c r="A354" s="508">
        <v>351</v>
      </c>
      <c r="B354" s="480">
        <v>41639</v>
      </c>
      <c r="C354" s="342" t="s">
        <v>966</v>
      </c>
      <c r="D354" s="234" t="s">
        <v>286</v>
      </c>
      <c r="E354" s="343">
        <v>5000</v>
      </c>
      <c r="F354" s="257" t="s">
        <v>207</v>
      </c>
      <c r="G354" s="481" t="s">
        <v>208</v>
      </c>
      <c r="H354" s="234" t="s">
        <v>298</v>
      </c>
      <c r="I354" s="344" t="s">
        <v>502</v>
      </c>
      <c r="J354" s="300"/>
      <c r="K354" s="293"/>
      <c r="L354" s="288"/>
    </row>
    <row r="355" spans="1:5" ht="37.5" customHeight="1" thickTop="1">
      <c r="A355" s="473"/>
      <c r="E355" s="60">
        <f>SUM(E4:E354)</f>
        <v>859585.7399999993</v>
      </c>
    </row>
    <row r="356" ht="37.5" customHeight="1">
      <c r="A356" s="340"/>
    </row>
    <row r="357" ht="37.5" customHeight="1">
      <c r="A357" s="340"/>
    </row>
    <row r="358" ht="37.5" customHeight="1">
      <c r="A358" s="340"/>
    </row>
    <row r="359" ht="37.5" customHeight="1">
      <c r="A359" s="340"/>
    </row>
    <row r="360" ht="37.5" customHeight="1">
      <c r="A360" s="340"/>
    </row>
    <row r="361" ht="37.5" customHeight="1">
      <c r="A361" s="340"/>
    </row>
    <row r="362" ht="37.5" customHeight="1">
      <c r="A362" s="340"/>
    </row>
    <row r="363" ht="37.5" customHeight="1">
      <c r="A363" s="340"/>
    </row>
    <row r="364" ht="37.5" customHeight="1">
      <c r="A364" s="340"/>
    </row>
    <row r="365" ht="37.5" customHeight="1">
      <c r="A365" s="340"/>
    </row>
    <row r="366" ht="37.5" customHeight="1">
      <c r="A366" s="340"/>
    </row>
    <row r="367" ht="37.5" customHeight="1">
      <c r="A367" s="340"/>
    </row>
    <row r="368" ht="37.5" customHeight="1">
      <c r="A368" s="340"/>
    </row>
    <row r="369" ht="37.5" customHeight="1">
      <c r="A369" s="340"/>
    </row>
    <row r="370" ht="37.5" customHeight="1">
      <c r="A370" s="340"/>
    </row>
    <row r="371" ht="37.5" customHeight="1">
      <c r="A371" s="340"/>
    </row>
    <row r="372" ht="37.5" customHeight="1">
      <c r="A372" s="340"/>
    </row>
    <row r="373" ht="37.5" customHeight="1">
      <c r="A373" s="340"/>
    </row>
    <row r="374" ht="37.5" customHeight="1">
      <c r="A374" s="340"/>
    </row>
    <row r="375" ht="37.5" customHeight="1">
      <c r="A375" s="340"/>
    </row>
    <row r="376" ht="37.5" customHeight="1">
      <c r="A376" s="340"/>
    </row>
    <row r="377" ht="37.5" customHeight="1">
      <c r="A377" s="340"/>
    </row>
    <row r="378" ht="37.5" customHeight="1">
      <c r="A378" s="340"/>
    </row>
    <row r="379" ht="37.5" customHeight="1">
      <c r="A379" s="340"/>
    </row>
    <row r="380" ht="37.5" customHeight="1">
      <c r="A380" s="340"/>
    </row>
    <row r="381" ht="37.5" customHeight="1">
      <c r="A381" s="340"/>
    </row>
    <row r="382" ht="37.5" customHeight="1">
      <c r="A382" s="340"/>
    </row>
    <row r="383" ht="37.5" customHeight="1">
      <c r="A383" s="340"/>
    </row>
    <row r="384" ht="37.5" customHeight="1">
      <c r="A384" s="340"/>
    </row>
    <row r="385" ht="37.5" customHeight="1">
      <c r="A385" s="340"/>
    </row>
    <row r="386" ht="37.5" customHeight="1">
      <c r="A386" s="340"/>
    </row>
    <row r="387" ht="37.5" customHeight="1">
      <c r="A387" s="340"/>
    </row>
    <row r="388" ht="37.5" customHeight="1">
      <c r="A388" s="340"/>
    </row>
    <row r="389" ht="37.5" customHeight="1">
      <c r="A389" s="340"/>
    </row>
    <row r="390" ht="37.5" customHeight="1">
      <c r="A390" s="340"/>
    </row>
    <row r="391" ht="37.5" customHeight="1">
      <c r="A391" s="340"/>
    </row>
    <row r="392" ht="37.5" customHeight="1">
      <c r="A392" s="340"/>
    </row>
    <row r="393" ht="37.5" customHeight="1">
      <c r="A393" s="340"/>
    </row>
    <row r="394" ht="37.5" customHeight="1">
      <c r="A394" s="340"/>
    </row>
    <row r="395" ht="37.5" customHeight="1">
      <c r="A395" s="340"/>
    </row>
    <row r="396" ht="37.5" customHeight="1">
      <c r="A396" s="340"/>
    </row>
    <row r="397" ht="37.5" customHeight="1">
      <c r="A397" s="340"/>
    </row>
    <row r="398" ht="37.5" customHeight="1">
      <c r="A398" s="340"/>
    </row>
    <row r="399" ht="37.5" customHeight="1">
      <c r="A399" s="340"/>
    </row>
    <row r="400" ht="37.5" customHeight="1">
      <c r="A400" s="340"/>
    </row>
    <row r="401" ht="37.5" customHeight="1">
      <c r="A401" s="340"/>
    </row>
    <row r="402" ht="37.5" customHeight="1">
      <c r="A402" s="340"/>
    </row>
    <row r="403" ht="37.5" customHeight="1">
      <c r="A403" s="340"/>
    </row>
    <row r="404" ht="37.5" customHeight="1">
      <c r="A404" s="340"/>
    </row>
    <row r="405" ht="37.5" customHeight="1">
      <c r="A405" s="340"/>
    </row>
    <row r="406" ht="37.5" customHeight="1">
      <c r="A406" s="340"/>
    </row>
    <row r="407" ht="37.5" customHeight="1">
      <c r="A407" s="340"/>
    </row>
    <row r="408" ht="37.5" customHeight="1">
      <c r="A408" s="340"/>
    </row>
    <row r="409" ht="37.5" customHeight="1">
      <c r="A409" s="340"/>
    </row>
    <row r="410" ht="37.5" customHeight="1">
      <c r="A410" s="340"/>
    </row>
    <row r="411" ht="37.5" customHeight="1">
      <c r="A411" s="340"/>
    </row>
    <row r="412" ht="37.5" customHeight="1">
      <c r="A412" s="340"/>
    </row>
    <row r="413" ht="37.5" customHeight="1">
      <c r="A413" s="340"/>
    </row>
    <row r="414" ht="37.5" customHeight="1">
      <c r="A414" s="340"/>
    </row>
    <row r="415" ht="37.5" customHeight="1">
      <c r="A415" s="340"/>
    </row>
    <row r="416" ht="37.5" customHeight="1">
      <c r="A416" s="340"/>
    </row>
    <row r="417" ht="37.5" customHeight="1">
      <c r="A417" s="340"/>
    </row>
    <row r="418" ht="37.5" customHeight="1">
      <c r="A418" s="340"/>
    </row>
    <row r="419" ht="37.5" customHeight="1">
      <c r="A419" s="340"/>
    </row>
    <row r="420" ht="37.5" customHeight="1">
      <c r="A420" s="340"/>
    </row>
    <row r="421" ht="37.5" customHeight="1">
      <c r="A421" s="340"/>
    </row>
    <row r="422" ht="37.5" customHeight="1">
      <c r="A422" s="340"/>
    </row>
  </sheetData>
  <sheetProtection/>
  <mergeCells count="1">
    <mergeCell ref="A1:I1"/>
  </mergeCells>
  <printOptions/>
  <pageMargins left="0.2362204724409449" right="0.2362204724409449" top="0.15748031496062992" bottom="0" header="0.31496062992125984" footer="0.31496062992125984"/>
  <pageSetup fitToHeight="0" fitToWidth="1" horizontalDpi="1200" verticalDpi="12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74"/>
  <sheetViews>
    <sheetView zoomScale="84" zoomScaleNormal="84" zoomScalePageLayoutView="0" workbookViewId="0" topLeftCell="D30">
      <selection activeCell="B32" sqref="B32"/>
    </sheetView>
  </sheetViews>
  <sheetFormatPr defaultColWidth="9.140625" defaultRowHeight="35.25" customHeight="1" outlineLevelRow="2"/>
  <cols>
    <col min="1" max="1" width="4.140625" style="339" bestFit="1" customWidth="1"/>
    <col min="2" max="2" width="16.00390625" style="56" customWidth="1"/>
    <col min="3" max="3" width="48.421875" style="88" customWidth="1"/>
    <col min="4" max="4" width="23.00390625" style="56" customWidth="1"/>
    <col min="5" max="5" width="15.00390625" style="56" customWidth="1"/>
    <col min="6" max="6" width="12.421875" style="56" customWidth="1"/>
    <col min="7" max="7" width="39.57421875" style="56" bestFit="1" customWidth="1"/>
    <col min="8" max="8" width="3.57421875" style="56" bestFit="1" customWidth="1"/>
    <col min="9" max="9" width="24.421875" style="56" bestFit="1" customWidth="1"/>
    <col min="10" max="10" width="23.7109375" style="299" customWidth="1"/>
    <col min="11" max="11" width="12.28125" style="299" bestFit="1" customWidth="1"/>
    <col min="12" max="12" width="11.8515625" style="297" bestFit="1" customWidth="1"/>
    <col min="13" max="13" width="9.140625" style="94" customWidth="1"/>
    <col min="14" max="14" width="17.7109375" style="56" customWidth="1"/>
    <col min="15" max="16384" width="9.140625" style="56" customWidth="1"/>
  </cols>
  <sheetData>
    <row r="1" spans="1:9" ht="35.25" customHeight="1" thickBot="1">
      <c r="A1" s="577" t="s">
        <v>375</v>
      </c>
      <c r="B1" s="577"/>
      <c r="C1" s="577"/>
      <c r="D1" s="577"/>
      <c r="E1" s="577"/>
      <c r="F1" s="577"/>
      <c r="G1" s="577"/>
      <c r="H1" s="577"/>
      <c r="I1" s="577"/>
    </row>
    <row r="2" spans="1:9" ht="35.25" customHeight="1" thickTop="1">
      <c r="A2" s="475" t="s">
        <v>282</v>
      </c>
      <c r="B2" s="265" t="s">
        <v>288</v>
      </c>
      <c r="C2" s="169" t="s">
        <v>289</v>
      </c>
      <c r="D2" s="169" t="s">
        <v>210</v>
      </c>
      <c r="E2" s="169" t="s">
        <v>211</v>
      </c>
      <c r="F2" s="169" t="s">
        <v>212</v>
      </c>
      <c r="G2" s="169" t="s">
        <v>213</v>
      </c>
      <c r="H2" s="169" t="s">
        <v>290</v>
      </c>
      <c r="I2" s="476" t="s">
        <v>291</v>
      </c>
    </row>
    <row r="3" spans="1:10" s="223" customFormat="1" ht="35.25" customHeight="1" outlineLevel="2">
      <c r="A3" s="262">
        <v>15</v>
      </c>
      <c r="B3" s="231">
        <v>41292</v>
      </c>
      <c r="C3" s="164" t="s">
        <v>348</v>
      </c>
      <c r="D3" s="166" t="s">
        <v>295</v>
      </c>
      <c r="E3" s="167">
        <v>1429.45</v>
      </c>
      <c r="F3" s="166" t="s">
        <v>49</v>
      </c>
      <c r="G3" s="166" t="s">
        <v>124</v>
      </c>
      <c r="H3" s="164" t="s">
        <v>300</v>
      </c>
      <c r="I3" s="230" t="s">
        <v>534</v>
      </c>
      <c r="J3" s="299"/>
    </row>
    <row r="4" spans="1:10" s="223" customFormat="1" ht="35.25" customHeight="1" outlineLevel="2">
      <c r="A4" s="262">
        <v>16</v>
      </c>
      <c r="B4" s="231">
        <v>41292</v>
      </c>
      <c r="C4" s="164" t="s">
        <v>348</v>
      </c>
      <c r="D4" s="166" t="s">
        <v>303</v>
      </c>
      <c r="E4" s="167">
        <v>1429.81</v>
      </c>
      <c r="F4" s="166" t="s">
        <v>49</v>
      </c>
      <c r="G4" s="166" t="s">
        <v>124</v>
      </c>
      <c r="H4" s="166" t="s">
        <v>300</v>
      </c>
      <c r="I4" s="230" t="s">
        <v>534</v>
      </c>
      <c r="J4" s="299"/>
    </row>
    <row r="5" spans="1:10" s="223" customFormat="1" ht="35.25" customHeight="1" outlineLevel="2">
      <c r="A5" s="262">
        <v>25</v>
      </c>
      <c r="B5" s="231">
        <v>41295</v>
      </c>
      <c r="C5" s="164" t="s">
        <v>348</v>
      </c>
      <c r="D5" s="166" t="s">
        <v>294</v>
      </c>
      <c r="E5" s="167">
        <v>2144.73</v>
      </c>
      <c r="F5" s="166" t="s">
        <v>49</v>
      </c>
      <c r="G5" s="166" t="s">
        <v>124</v>
      </c>
      <c r="H5" s="166" t="s">
        <v>300</v>
      </c>
      <c r="I5" s="230" t="s">
        <v>534</v>
      </c>
      <c r="J5" s="299"/>
    </row>
    <row r="6" spans="1:10" s="223" customFormat="1" ht="35.25" customHeight="1" outlineLevel="1">
      <c r="A6" s="262"/>
      <c r="B6" s="231"/>
      <c r="C6" s="164"/>
      <c r="D6" s="166"/>
      <c r="E6" s="167">
        <f>SUBTOTAL(9,E3:E5)</f>
        <v>5003.99</v>
      </c>
      <c r="F6" s="503" t="s">
        <v>920</v>
      </c>
      <c r="G6" s="166"/>
      <c r="H6" s="166"/>
      <c r="I6" s="230"/>
      <c r="J6" s="299"/>
    </row>
    <row r="7" spans="1:10" s="223" customFormat="1" ht="35.25" customHeight="1" outlineLevel="2">
      <c r="A7" s="262">
        <v>117</v>
      </c>
      <c r="B7" s="231">
        <v>41390</v>
      </c>
      <c r="C7" s="164" t="s">
        <v>649</v>
      </c>
      <c r="D7" s="166" t="s">
        <v>586</v>
      </c>
      <c r="E7" s="167">
        <v>118.1</v>
      </c>
      <c r="F7" s="170" t="s">
        <v>50</v>
      </c>
      <c r="G7" s="171" t="s">
        <v>125</v>
      </c>
      <c r="H7" s="166" t="s">
        <v>298</v>
      </c>
      <c r="I7" s="230" t="s">
        <v>534</v>
      </c>
      <c r="J7" s="299"/>
    </row>
    <row r="8" spans="1:10" s="223" customFormat="1" ht="35.25" customHeight="1" outlineLevel="2">
      <c r="A8" s="262">
        <v>313</v>
      </c>
      <c r="B8" s="231">
        <v>41602</v>
      </c>
      <c r="C8" s="456" t="s">
        <v>790</v>
      </c>
      <c r="D8" s="456" t="s">
        <v>586</v>
      </c>
      <c r="E8" s="167">
        <v>180.6</v>
      </c>
      <c r="F8" s="170" t="s">
        <v>50</v>
      </c>
      <c r="G8" s="456" t="s">
        <v>125</v>
      </c>
      <c r="H8" s="162" t="s">
        <v>298</v>
      </c>
      <c r="I8" s="479" t="s">
        <v>534</v>
      </c>
      <c r="J8" s="299"/>
    </row>
    <row r="9" spans="1:10" s="223" customFormat="1" ht="35.25" customHeight="1" outlineLevel="2">
      <c r="A9" s="262">
        <v>314</v>
      </c>
      <c r="B9" s="231">
        <v>41602</v>
      </c>
      <c r="C9" s="456" t="s">
        <v>791</v>
      </c>
      <c r="D9" s="456" t="s">
        <v>586</v>
      </c>
      <c r="E9" s="167">
        <v>183.1</v>
      </c>
      <c r="F9" s="170" t="s">
        <v>50</v>
      </c>
      <c r="G9" s="456" t="s">
        <v>125</v>
      </c>
      <c r="H9" s="162" t="s">
        <v>298</v>
      </c>
      <c r="I9" s="479" t="s">
        <v>534</v>
      </c>
      <c r="J9" s="299"/>
    </row>
    <row r="10" spans="1:10" s="223" customFormat="1" ht="35.25" customHeight="1" outlineLevel="2">
      <c r="A10" s="262">
        <v>315</v>
      </c>
      <c r="B10" s="231">
        <v>41602</v>
      </c>
      <c r="C10" s="456" t="s">
        <v>792</v>
      </c>
      <c r="D10" s="456" t="s">
        <v>586</v>
      </c>
      <c r="E10" s="167">
        <v>34</v>
      </c>
      <c r="F10" s="170" t="s">
        <v>50</v>
      </c>
      <c r="G10" s="456" t="s">
        <v>125</v>
      </c>
      <c r="H10" s="162" t="s">
        <v>298</v>
      </c>
      <c r="I10" s="479" t="s">
        <v>534</v>
      </c>
      <c r="J10" s="299"/>
    </row>
    <row r="11" spans="1:10" s="223" customFormat="1" ht="35.25" customHeight="1" outlineLevel="2">
      <c r="A11" s="262">
        <v>319</v>
      </c>
      <c r="B11" s="231">
        <v>41602</v>
      </c>
      <c r="C11" s="456" t="s">
        <v>786</v>
      </c>
      <c r="D11" s="456" t="s">
        <v>586</v>
      </c>
      <c r="E11" s="167">
        <v>97</v>
      </c>
      <c r="F11" s="170" t="s">
        <v>50</v>
      </c>
      <c r="G11" s="456" t="s">
        <v>125</v>
      </c>
      <c r="H11" s="162" t="s">
        <v>298</v>
      </c>
      <c r="I11" s="479" t="s">
        <v>534</v>
      </c>
      <c r="J11" s="299"/>
    </row>
    <row r="12" spans="1:10" s="223" customFormat="1" ht="35.25" customHeight="1" outlineLevel="1">
      <c r="A12" s="262"/>
      <c r="B12" s="231"/>
      <c r="C12" s="456"/>
      <c r="D12" s="456"/>
      <c r="E12" s="167">
        <f>SUBTOTAL(9,E7:E11)</f>
        <v>612.8</v>
      </c>
      <c r="F12" s="505" t="s">
        <v>921</v>
      </c>
      <c r="G12" s="456"/>
      <c r="H12" s="162"/>
      <c r="I12" s="479"/>
      <c r="J12" s="299"/>
    </row>
    <row r="13" spans="1:10" s="223" customFormat="1" ht="35.25" customHeight="1" outlineLevel="2">
      <c r="A13" s="262">
        <v>28</v>
      </c>
      <c r="B13" s="231">
        <v>41299</v>
      </c>
      <c r="C13" s="166" t="s">
        <v>367</v>
      </c>
      <c r="D13" s="166" t="s">
        <v>296</v>
      </c>
      <c r="E13" s="167">
        <v>3803.74</v>
      </c>
      <c r="F13" s="166" t="s">
        <v>52</v>
      </c>
      <c r="G13" s="166" t="s">
        <v>126</v>
      </c>
      <c r="H13" s="164" t="s">
        <v>300</v>
      </c>
      <c r="I13" s="230" t="s">
        <v>534</v>
      </c>
      <c r="J13" s="299"/>
    </row>
    <row r="14" spans="1:10" s="223" customFormat="1" ht="35.25" customHeight="1" outlineLevel="2">
      <c r="A14" s="262">
        <v>44</v>
      </c>
      <c r="B14" s="267">
        <v>41312</v>
      </c>
      <c r="C14" s="164" t="s">
        <v>366</v>
      </c>
      <c r="D14" s="164" t="s">
        <v>302</v>
      </c>
      <c r="E14" s="167">
        <v>2500</v>
      </c>
      <c r="F14" s="170" t="s">
        <v>52</v>
      </c>
      <c r="G14" s="171" t="s">
        <v>126</v>
      </c>
      <c r="H14" s="164" t="s">
        <v>300</v>
      </c>
      <c r="I14" s="230" t="s">
        <v>534</v>
      </c>
      <c r="J14" s="299"/>
    </row>
    <row r="15" spans="1:10" s="223" customFormat="1" ht="35.25" customHeight="1" outlineLevel="2">
      <c r="A15" s="262">
        <v>189</v>
      </c>
      <c r="B15" s="231">
        <v>41473</v>
      </c>
      <c r="C15" s="164" t="s">
        <v>690</v>
      </c>
      <c r="D15" s="164" t="s">
        <v>302</v>
      </c>
      <c r="E15" s="167">
        <v>2500</v>
      </c>
      <c r="F15" s="170" t="s">
        <v>52</v>
      </c>
      <c r="G15" s="171" t="s">
        <v>126</v>
      </c>
      <c r="H15" s="166" t="s">
        <v>298</v>
      </c>
      <c r="I15" s="230" t="s">
        <v>534</v>
      </c>
      <c r="J15" s="299"/>
    </row>
    <row r="16" spans="1:10" s="223" customFormat="1" ht="35.25" customHeight="1" outlineLevel="1">
      <c r="A16" s="262"/>
      <c r="B16" s="231"/>
      <c r="C16" s="164"/>
      <c r="D16" s="164"/>
      <c r="E16" s="167">
        <f>SUBTOTAL(9,E13:E15)</f>
        <v>8803.74</v>
      </c>
      <c r="F16" s="505" t="s">
        <v>922</v>
      </c>
      <c r="G16" s="171"/>
      <c r="H16" s="166"/>
      <c r="I16" s="230"/>
      <c r="J16" s="299"/>
    </row>
    <row r="17" spans="1:10" s="223" customFormat="1" ht="35.25" customHeight="1" outlineLevel="2">
      <c r="A17" s="262">
        <v>57</v>
      </c>
      <c r="B17" s="231">
        <v>41325</v>
      </c>
      <c r="C17" s="164" t="s">
        <v>617</v>
      </c>
      <c r="D17" s="166" t="s">
        <v>355</v>
      </c>
      <c r="E17" s="167">
        <v>15000</v>
      </c>
      <c r="F17" s="170" t="s">
        <v>54</v>
      </c>
      <c r="G17" s="171" t="s">
        <v>277</v>
      </c>
      <c r="H17" s="166" t="s">
        <v>298</v>
      </c>
      <c r="I17" s="230" t="s">
        <v>534</v>
      </c>
      <c r="J17" s="299"/>
    </row>
    <row r="18" spans="1:10" s="223" customFormat="1" ht="35.25" customHeight="1" outlineLevel="2">
      <c r="A18" s="262">
        <v>82</v>
      </c>
      <c r="B18" s="231">
        <v>41347</v>
      </c>
      <c r="C18" s="164" t="s">
        <v>558</v>
      </c>
      <c r="D18" s="166" t="s">
        <v>338</v>
      </c>
      <c r="E18" s="167">
        <v>2500</v>
      </c>
      <c r="F18" s="170" t="s">
        <v>54</v>
      </c>
      <c r="G18" s="171" t="s">
        <v>277</v>
      </c>
      <c r="H18" s="166" t="s">
        <v>298</v>
      </c>
      <c r="I18" s="230" t="s">
        <v>534</v>
      </c>
      <c r="J18" s="299"/>
    </row>
    <row r="19" spans="1:10" s="223" customFormat="1" ht="35.25" customHeight="1" outlineLevel="1">
      <c r="A19" s="262"/>
      <c r="B19" s="231"/>
      <c r="C19" s="164"/>
      <c r="D19" s="166"/>
      <c r="E19" s="167">
        <f>SUBTOTAL(9,E17:E18)</f>
        <v>17500</v>
      </c>
      <c r="F19" s="505" t="s">
        <v>923</v>
      </c>
      <c r="G19" s="171"/>
      <c r="H19" s="166"/>
      <c r="I19" s="230"/>
      <c r="J19" s="299"/>
    </row>
    <row r="20" spans="1:10" s="223" customFormat="1" ht="35.25" customHeight="1" outlineLevel="2">
      <c r="A20" s="262">
        <v>135</v>
      </c>
      <c r="B20" s="231">
        <v>41414</v>
      </c>
      <c r="C20" s="164" t="s">
        <v>556</v>
      </c>
      <c r="D20" s="166" t="s">
        <v>557</v>
      </c>
      <c r="E20" s="167">
        <v>145.2</v>
      </c>
      <c r="F20" s="170" t="s">
        <v>57</v>
      </c>
      <c r="G20" s="171" t="s">
        <v>69</v>
      </c>
      <c r="H20" s="166" t="s">
        <v>298</v>
      </c>
      <c r="I20" s="230" t="s">
        <v>534</v>
      </c>
      <c r="J20" s="299"/>
    </row>
    <row r="21" spans="1:10" s="223" customFormat="1" ht="35.25" customHeight="1" outlineLevel="2">
      <c r="A21" s="262">
        <v>183</v>
      </c>
      <c r="B21" s="231">
        <v>41472</v>
      </c>
      <c r="C21" s="164" t="s">
        <v>650</v>
      </c>
      <c r="D21" s="166" t="s">
        <v>586</v>
      </c>
      <c r="E21" s="167">
        <v>91.91</v>
      </c>
      <c r="F21" s="170" t="s">
        <v>57</v>
      </c>
      <c r="G21" s="171" t="s">
        <v>69</v>
      </c>
      <c r="H21" s="166" t="s">
        <v>298</v>
      </c>
      <c r="I21" s="230" t="s">
        <v>534</v>
      </c>
      <c r="J21" s="299"/>
    </row>
    <row r="22" spans="1:10" s="223" customFormat="1" ht="35.25" customHeight="1" outlineLevel="1">
      <c r="A22" s="262"/>
      <c r="B22" s="231"/>
      <c r="C22" s="164"/>
      <c r="D22" s="166"/>
      <c r="E22" s="167">
        <f>SUBTOTAL(9,E20:E21)</f>
        <v>237.10999999999999</v>
      </c>
      <c r="F22" s="505" t="s">
        <v>924</v>
      </c>
      <c r="G22" s="171"/>
      <c r="H22" s="166"/>
      <c r="I22" s="230"/>
      <c r="J22" s="299"/>
    </row>
    <row r="23" spans="1:10" s="223" customFormat="1" ht="35.25" customHeight="1" outlineLevel="2">
      <c r="A23" s="262">
        <v>20</v>
      </c>
      <c r="B23" s="231">
        <v>41295</v>
      </c>
      <c r="C23" s="164" t="s">
        <v>351</v>
      </c>
      <c r="D23" s="166" t="s">
        <v>621</v>
      </c>
      <c r="E23" s="167">
        <v>17.5</v>
      </c>
      <c r="F23" s="170" t="s">
        <v>58</v>
      </c>
      <c r="G23" s="171" t="s">
        <v>71</v>
      </c>
      <c r="H23" s="166" t="s">
        <v>298</v>
      </c>
      <c r="I23" s="230" t="s">
        <v>534</v>
      </c>
      <c r="J23" s="299"/>
    </row>
    <row r="24" spans="1:10" s="223" customFormat="1" ht="35.25" customHeight="1" outlineLevel="2">
      <c r="A24" s="262">
        <v>71</v>
      </c>
      <c r="B24" s="231">
        <v>41334</v>
      </c>
      <c r="C24" s="164" t="s">
        <v>373</v>
      </c>
      <c r="D24" s="166" t="s">
        <v>583</v>
      </c>
      <c r="E24" s="167">
        <v>6.9</v>
      </c>
      <c r="F24" s="170" t="s">
        <v>58</v>
      </c>
      <c r="G24" s="171" t="s">
        <v>71</v>
      </c>
      <c r="H24" s="166" t="s">
        <v>298</v>
      </c>
      <c r="I24" s="230" t="s">
        <v>534</v>
      </c>
      <c r="J24" s="299"/>
    </row>
    <row r="25" spans="1:10" s="223" customFormat="1" ht="35.25" customHeight="1" outlineLevel="2">
      <c r="A25" s="262">
        <v>74</v>
      </c>
      <c r="B25" s="231">
        <v>41337</v>
      </c>
      <c r="C25" s="164" t="s">
        <v>373</v>
      </c>
      <c r="D25" s="166" t="s">
        <v>583</v>
      </c>
      <c r="E25" s="167">
        <v>14.4</v>
      </c>
      <c r="F25" s="170" t="s">
        <v>58</v>
      </c>
      <c r="G25" s="171" t="s">
        <v>71</v>
      </c>
      <c r="H25" s="166" t="s">
        <v>298</v>
      </c>
      <c r="I25" s="230" t="s">
        <v>534</v>
      </c>
      <c r="J25" s="299"/>
    </row>
    <row r="26" spans="1:10" s="223" customFormat="1" ht="35.25" customHeight="1" outlineLevel="2">
      <c r="A26" s="262">
        <v>76</v>
      </c>
      <c r="B26" s="231">
        <v>41337</v>
      </c>
      <c r="C26" s="164" t="s">
        <v>647</v>
      </c>
      <c r="D26" s="166" t="s">
        <v>586</v>
      </c>
      <c r="E26" s="167">
        <v>10.55</v>
      </c>
      <c r="F26" s="170" t="s">
        <v>58</v>
      </c>
      <c r="G26" s="171" t="s">
        <v>71</v>
      </c>
      <c r="H26" s="166" t="s">
        <v>298</v>
      </c>
      <c r="I26" s="230" t="s">
        <v>534</v>
      </c>
      <c r="J26" s="299"/>
    </row>
    <row r="27" spans="1:10" s="223" customFormat="1" ht="35.25" customHeight="1" outlineLevel="2">
      <c r="A27" s="262">
        <v>312</v>
      </c>
      <c r="B27" s="231">
        <v>41602</v>
      </c>
      <c r="C27" s="456" t="s">
        <v>789</v>
      </c>
      <c r="D27" s="456" t="s">
        <v>586</v>
      </c>
      <c r="E27" s="167">
        <v>8.05</v>
      </c>
      <c r="F27" s="170" t="s">
        <v>58</v>
      </c>
      <c r="G27" s="456" t="s">
        <v>71</v>
      </c>
      <c r="H27" s="162" t="s">
        <v>298</v>
      </c>
      <c r="I27" s="479" t="s">
        <v>534</v>
      </c>
      <c r="J27" s="299"/>
    </row>
    <row r="28" spans="1:10" s="223" customFormat="1" ht="35.25" customHeight="1" outlineLevel="1">
      <c r="A28" s="262"/>
      <c r="B28" s="231"/>
      <c r="C28" s="456"/>
      <c r="D28" s="456"/>
      <c r="E28" s="167">
        <f>SUBTOTAL(9,E23:E27)</f>
        <v>57.39999999999999</v>
      </c>
      <c r="F28" s="505" t="s">
        <v>925</v>
      </c>
      <c r="G28" s="456"/>
      <c r="H28" s="162"/>
      <c r="I28" s="479"/>
      <c r="J28" s="299"/>
    </row>
    <row r="29" spans="1:10" s="223" customFormat="1" ht="35.25" customHeight="1" outlineLevel="2">
      <c r="A29" s="262">
        <v>75</v>
      </c>
      <c r="B29" s="231">
        <v>41337</v>
      </c>
      <c r="C29" s="164" t="s">
        <v>585</v>
      </c>
      <c r="D29" s="166" t="s">
        <v>586</v>
      </c>
      <c r="E29" s="167">
        <v>339.47</v>
      </c>
      <c r="F29" s="170" t="s">
        <v>135</v>
      </c>
      <c r="G29" s="171" t="s">
        <v>158</v>
      </c>
      <c r="H29" s="166" t="s">
        <v>298</v>
      </c>
      <c r="I29" s="230" t="s">
        <v>534</v>
      </c>
      <c r="J29" s="299"/>
    </row>
    <row r="30" spans="1:10" s="223" customFormat="1" ht="35.25" customHeight="1" outlineLevel="2">
      <c r="A30" s="262">
        <v>139</v>
      </c>
      <c r="B30" s="231">
        <v>41421</v>
      </c>
      <c r="C30" s="164" t="s">
        <v>532</v>
      </c>
      <c r="D30" s="166" t="s">
        <v>533</v>
      </c>
      <c r="E30" s="167">
        <v>107.12</v>
      </c>
      <c r="F30" s="170" t="s">
        <v>135</v>
      </c>
      <c r="G30" s="171" t="s">
        <v>158</v>
      </c>
      <c r="H30" s="166" t="s">
        <v>298</v>
      </c>
      <c r="I30" s="230" t="s">
        <v>534</v>
      </c>
      <c r="J30" s="299"/>
    </row>
    <row r="31" spans="1:10" s="223" customFormat="1" ht="35.25" customHeight="1" outlineLevel="1">
      <c r="A31" s="262"/>
      <c r="B31" s="231"/>
      <c r="C31" s="164"/>
      <c r="D31" s="166"/>
      <c r="E31" s="167">
        <f>SUBTOTAL(9,E29:E30)</f>
        <v>446.59000000000003</v>
      </c>
      <c r="F31" s="505" t="s">
        <v>926</v>
      </c>
      <c r="G31" s="171"/>
      <c r="H31" s="166"/>
      <c r="I31" s="230"/>
      <c r="J31" s="299"/>
    </row>
    <row r="32" spans="1:10" s="223" customFormat="1" ht="35.25" customHeight="1" outlineLevel="2">
      <c r="A32" s="262">
        <v>172</v>
      </c>
      <c r="B32" s="231">
        <v>41456</v>
      </c>
      <c r="C32" s="164" t="s">
        <v>592</v>
      </c>
      <c r="D32" s="166" t="s">
        <v>297</v>
      </c>
      <c r="E32" s="167">
        <v>5.85</v>
      </c>
      <c r="F32" s="170" t="s">
        <v>919</v>
      </c>
      <c r="G32" s="171" t="s">
        <v>245</v>
      </c>
      <c r="H32" s="166" t="s">
        <v>298</v>
      </c>
      <c r="I32" s="230" t="s">
        <v>534</v>
      </c>
      <c r="J32" s="299"/>
    </row>
    <row r="33" spans="1:10" s="223" customFormat="1" ht="35.25" customHeight="1" outlineLevel="2">
      <c r="A33" s="262">
        <v>175</v>
      </c>
      <c r="B33" s="477">
        <v>41456</v>
      </c>
      <c r="C33" s="462" t="s">
        <v>835</v>
      </c>
      <c r="D33" s="457" t="s">
        <v>297</v>
      </c>
      <c r="E33" s="469">
        <v>3</v>
      </c>
      <c r="F33" s="457" t="s">
        <v>919</v>
      </c>
      <c r="G33" s="457" t="s">
        <v>245</v>
      </c>
      <c r="H33" s="457" t="s">
        <v>298</v>
      </c>
      <c r="I33" s="478" t="s">
        <v>834</v>
      </c>
      <c r="J33" s="299"/>
    </row>
    <row r="34" spans="1:10" s="223" customFormat="1" ht="35.25" customHeight="1" outlineLevel="2">
      <c r="A34" s="262">
        <v>199</v>
      </c>
      <c r="B34" s="231">
        <v>41487</v>
      </c>
      <c r="C34" s="164" t="s">
        <v>593</v>
      </c>
      <c r="D34" s="166" t="s">
        <v>297</v>
      </c>
      <c r="E34" s="167">
        <v>5.85</v>
      </c>
      <c r="F34" s="170" t="s">
        <v>919</v>
      </c>
      <c r="G34" s="171" t="s">
        <v>245</v>
      </c>
      <c r="H34" s="166" t="s">
        <v>298</v>
      </c>
      <c r="I34" s="230" t="s">
        <v>534</v>
      </c>
      <c r="J34" s="299"/>
    </row>
    <row r="35" spans="1:10" s="223" customFormat="1" ht="35.25" customHeight="1" outlineLevel="2">
      <c r="A35" s="262">
        <v>200</v>
      </c>
      <c r="B35" s="477">
        <v>41487</v>
      </c>
      <c r="C35" s="462" t="s">
        <v>836</v>
      </c>
      <c r="D35" s="457" t="s">
        <v>297</v>
      </c>
      <c r="E35" s="469">
        <v>6</v>
      </c>
      <c r="F35" s="457" t="s">
        <v>919</v>
      </c>
      <c r="G35" s="457" t="s">
        <v>245</v>
      </c>
      <c r="H35" s="457" t="s">
        <v>298</v>
      </c>
      <c r="I35" s="478" t="s">
        <v>834</v>
      </c>
      <c r="J35" s="299"/>
    </row>
    <row r="36" spans="1:10" s="223" customFormat="1" ht="35.25" customHeight="1" outlineLevel="2">
      <c r="A36" s="262">
        <v>206</v>
      </c>
      <c r="B36" s="231">
        <v>41514</v>
      </c>
      <c r="C36" s="164" t="s">
        <v>766</v>
      </c>
      <c r="D36" s="166" t="s">
        <v>297</v>
      </c>
      <c r="E36" s="167">
        <v>0.54</v>
      </c>
      <c r="F36" s="170" t="s">
        <v>919</v>
      </c>
      <c r="G36" s="171" t="s">
        <v>245</v>
      </c>
      <c r="H36" s="166" t="s">
        <v>298</v>
      </c>
      <c r="I36" s="165" t="s">
        <v>534</v>
      </c>
      <c r="J36" s="299"/>
    </row>
    <row r="37" spans="1:10" s="223" customFormat="1" ht="35.25" customHeight="1" outlineLevel="2">
      <c r="A37" s="262">
        <v>213</v>
      </c>
      <c r="B37" s="231">
        <v>41518</v>
      </c>
      <c r="C37" s="164" t="s">
        <v>594</v>
      </c>
      <c r="D37" s="166" t="s">
        <v>297</v>
      </c>
      <c r="E37" s="167">
        <v>5.85</v>
      </c>
      <c r="F37" s="170" t="s">
        <v>919</v>
      </c>
      <c r="G37" s="171" t="s">
        <v>245</v>
      </c>
      <c r="H37" s="166" t="s">
        <v>298</v>
      </c>
      <c r="I37" s="230" t="s">
        <v>534</v>
      </c>
      <c r="J37" s="299"/>
    </row>
    <row r="38" spans="1:10" s="223" customFormat="1" ht="35.25" customHeight="1" outlineLevel="2">
      <c r="A38" s="262">
        <v>225</v>
      </c>
      <c r="B38" s="231">
        <v>41519</v>
      </c>
      <c r="C38" s="164" t="s">
        <v>837</v>
      </c>
      <c r="D38" s="166" t="s">
        <v>297</v>
      </c>
      <c r="E38" s="167">
        <v>6</v>
      </c>
      <c r="F38" s="170" t="s">
        <v>919</v>
      </c>
      <c r="G38" s="166" t="s">
        <v>245</v>
      </c>
      <c r="H38" s="166" t="s">
        <v>298</v>
      </c>
      <c r="I38" s="230" t="s">
        <v>834</v>
      </c>
      <c r="J38" s="299"/>
    </row>
    <row r="39" spans="1:10" s="223" customFormat="1" ht="35.25" customHeight="1" outlineLevel="2">
      <c r="A39" s="262">
        <v>242</v>
      </c>
      <c r="B39" s="477">
        <v>41547</v>
      </c>
      <c r="C39" s="462" t="s">
        <v>833</v>
      </c>
      <c r="D39" s="457" t="s">
        <v>297</v>
      </c>
      <c r="E39" s="469">
        <v>0.14</v>
      </c>
      <c r="F39" s="457" t="s">
        <v>919</v>
      </c>
      <c r="G39" s="457" t="s">
        <v>245</v>
      </c>
      <c r="H39" s="457" t="s">
        <v>298</v>
      </c>
      <c r="I39" s="478" t="s">
        <v>834</v>
      </c>
      <c r="J39" s="299"/>
    </row>
    <row r="40" spans="1:10" s="223" customFormat="1" ht="35.25" customHeight="1" outlineLevel="2">
      <c r="A40" s="262">
        <v>243</v>
      </c>
      <c r="B40" s="231">
        <v>41548</v>
      </c>
      <c r="C40" s="164" t="s">
        <v>773</v>
      </c>
      <c r="D40" s="166" t="s">
        <v>297</v>
      </c>
      <c r="E40" s="167">
        <v>5.85</v>
      </c>
      <c r="F40" s="170" t="s">
        <v>919</v>
      </c>
      <c r="G40" s="171" t="s">
        <v>245</v>
      </c>
      <c r="H40" s="166" t="s">
        <v>298</v>
      </c>
      <c r="I40" s="230" t="s">
        <v>534</v>
      </c>
      <c r="J40" s="299"/>
    </row>
    <row r="41" spans="1:10" s="223" customFormat="1" ht="35.25" customHeight="1" outlineLevel="2">
      <c r="A41" s="262">
        <v>246</v>
      </c>
      <c r="B41" s="231">
        <v>41548</v>
      </c>
      <c r="C41" s="164" t="s">
        <v>774</v>
      </c>
      <c r="D41" s="166" t="s">
        <v>297</v>
      </c>
      <c r="E41" s="167">
        <v>5.85</v>
      </c>
      <c r="F41" s="170" t="s">
        <v>919</v>
      </c>
      <c r="G41" s="171" t="s">
        <v>245</v>
      </c>
      <c r="H41" s="166" t="s">
        <v>298</v>
      </c>
      <c r="I41" s="230" t="s">
        <v>534</v>
      </c>
      <c r="J41" s="299"/>
    </row>
    <row r="42" spans="1:10" s="223" customFormat="1" ht="35.25" customHeight="1" outlineLevel="2">
      <c r="A42" s="262">
        <v>247</v>
      </c>
      <c r="B42" s="477">
        <v>41548</v>
      </c>
      <c r="C42" s="462" t="s">
        <v>838</v>
      </c>
      <c r="D42" s="457" t="s">
        <v>297</v>
      </c>
      <c r="E42" s="469">
        <v>6</v>
      </c>
      <c r="F42" s="457" t="s">
        <v>919</v>
      </c>
      <c r="G42" s="457" t="s">
        <v>245</v>
      </c>
      <c r="H42" s="457" t="s">
        <v>298</v>
      </c>
      <c r="I42" s="478" t="s">
        <v>834</v>
      </c>
      <c r="J42" s="299"/>
    </row>
    <row r="43" spans="1:10" s="223" customFormat="1" ht="35.25" customHeight="1" outlineLevel="2">
      <c r="A43" s="262">
        <v>276</v>
      </c>
      <c r="B43" s="231">
        <v>41579</v>
      </c>
      <c r="C43" s="164" t="s">
        <v>840</v>
      </c>
      <c r="D43" s="166" t="s">
        <v>297</v>
      </c>
      <c r="E43" s="167">
        <v>6</v>
      </c>
      <c r="F43" s="170" t="s">
        <v>919</v>
      </c>
      <c r="G43" s="166" t="s">
        <v>245</v>
      </c>
      <c r="H43" s="166" t="s">
        <v>298</v>
      </c>
      <c r="I43" s="230" t="s">
        <v>834</v>
      </c>
      <c r="J43" s="299"/>
    </row>
    <row r="44" spans="1:10" s="223" customFormat="1" ht="35.25" customHeight="1" outlineLevel="2">
      <c r="A44" s="262">
        <v>328</v>
      </c>
      <c r="B44" s="231">
        <v>41609</v>
      </c>
      <c r="C44" s="164" t="s">
        <v>802</v>
      </c>
      <c r="D44" s="166" t="s">
        <v>297</v>
      </c>
      <c r="E44" s="167">
        <v>5.85</v>
      </c>
      <c r="F44" s="170" t="s">
        <v>919</v>
      </c>
      <c r="G44" s="171" t="s">
        <v>245</v>
      </c>
      <c r="H44" s="166" t="s">
        <v>298</v>
      </c>
      <c r="I44" s="230" t="s">
        <v>534</v>
      </c>
      <c r="J44" s="299"/>
    </row>
    <row r="45" spans="1:10" s="223" customFormat="1" ht="35.25" customHeight="1" outlineLevel="2">
      <c r="A45" s="262">
        <v>337</v>
      </c>
      <c r="B45" s="477">
        <v>41610</v>
      </c>
      <c r="C45" s="462" t="s">
        <v>874</v>
      </c>
      <c r="D45" s="457" t="s">
        <v>297</v>
      </c>
      <c r="E45" s="469">
        <v>6</v>
      </c>
      <c r="F45" s="457" t="s">
        <v>919</v>
      </c>
      <c r="G45" s="457" t="s">
        <v>245</v>
      </c>
      <c r="H45" s="457" t="s">
        <v>298</v>
      </c>
      <c r="I45" s="478" t="s">
        <v>834</v>
      </c>
      <c r="J45" s="299"/>
    </row>
    <row r="46" spans="1:10" s="223" customFormat="1" ht="35.25" customHeight="1" outlineLevel="2">
      <c r="A46" s="262">
        <v>1</v>
      </c>
      <c r="B46" s="231">
        <v>41276</v>
      </c>
      <c r="C46" s="164" t="s">
        <v>587</v>
      </c>
      <c r="D46" s="166" t="s">
        <v>297</v>
      </c>
      <c r="E46" s="167">
        <v>5.7</v>
      </c>
      <c r="F46" s="170" t="s">
        <v>919</v>
      </c>
      <c r="G46" s="171" t="s">
        <v>245</v>
      </c>
      <c r="H46" s="166" t="s">
        <v>298</v>
      </c>
      <c r="I46" s="230" t="s">
        <v>534</v>
      </c>
      <c r="J46" s="299"/>
    </row>
    <row r="47" spans="1:10" s="223" customFormat="1" ht="35.25" customHeight="1" outlineLevel="2">
      <c r="A47" s="262">
        <v>30</v>
      </c>
      <c r="B47" s="231">
        <v>41306</v>
      </c>
      <c r="C47" s="164" t="s">
        <v>653</v>
      </c>
      <c r="D47" s="166" t="s">
        <v>297</v>
      </c>
      <c r="E47" s="167">
        <v>5.7</v>
      </c>
      <c r="F47" s="170" t="s">
        <v>919</v>
      </c>
      <c r="G47" s="171" t="s">
        <v>245</v>
      </c>
      <c r="H47" s="164" t="s">
        <v>298</v>
      </c>
      <c r="I47" s="230" t="s">
        <v>534</v>
      </c>
      <c r="J47" s="299"/>
    </row>
    <row r="48" spans="1:10" s="223" customFormat="1" ht="35.25" customHeight="1" outlineLevel="2">
      <c r="A48" s="262">
        <v>58</v>
      </c>
      <c r="B48" s="231">
        <v>41334</v>
      </c>
      <c r="C48" s="164" t="s">
        <v>588</v>
      </c>
      <c r="D48" s="166" t="s">
        <v>297</v>
      </c>
      <c r="E48" s="167">
        <v>5.7</v>
      </c>
      <c r="F48" s="170" t="s">
        <v>919</v>
      </c>
      <c r="G48" s="171" t="s">
        <v>245</v>
      </c>
      <c r="H48" s="166" t="s">
        <v>298</v>
      </c>
      <c r="I48" s="230" t="s">
        <v>534</v>
      </c>
      <c r="J48" s="299"/>
    </row>
    <row r="49" spans="1:10" s="223" customFormat="1" ht="35.25" customHeight="1" outlineLevel="2">
      <c r="A49" s="262">
        <v>103</v>
      </c>
      <c r="B49" s="231">
        <v>41365</v>
      </c>
      <c r="C49" s="164" t="s">
        <v>589</v>
      </c>
      <c r="D49" s="166" t="s">
        <v>297</v>
      </c>
      <c r="E49" s="167">
        <v>5.7</v>
      </c>
      <c r="F49" s="170" t="s">
        <v>919</v>
      </c>
      <c r="G49" s="171" t="s">
        <v>245</v>
      </c>
      <c r="H49" s="166" t="s">
        <v>298</v>
      </c>
      <c r="I49" s="230" t="s">
        <v>534</v>
      </c>
      <c r="J49" s="299"/>
    </row>
    <row r="50" spans="1:10" s="223" customFormat="1" ht="35.25" customHeight="1" outlineLevel="2">
      <c r="A50" s="262">
        <v>121</v>
      </c>
      <c r="B50" s="231">
        <v>41395</v>
      </c>
      <c r="C50" s="164" t="s">
        <v>590</v>
      </c>
      <c r="D50" s="166" t="s">
        <v>297</v>
      </c>
      <c r="E50" s="167">
        <v>5.85</v>
      </c>
      <c r="F50" s="170" t="s">
        <v>919</v>
      </c>
      <c r="G50" s="171" t="s">
        <v>245</v>
      </c>
      <c r="H50" s="166" t="s">
        <v>298</v>
      </c>
      <c r="I50" s="230" t="s">
        <v>534</v>
      </c>
      <c r="J50" s="299"/>
    </row>
    <row r="51" spans="1:10" s="223" customFormat="1" ht="35.25" customHeight="1" outlineLevel="2">
      <c r="A51" s="262">
        <v>142</v>
      </c>
      <c r="B51" s="231">
        <v>41426</v>
      </c>
      <c r="C51" s="164" t="s">
        <v>591</v>
      </c>
      <c r="D51" s="166" t="s">
        <v>297</v>
      </c>
      <c r="E51" s="167">
        <v>5.85</v>
      </c>
      <c r="F51" s="170" t="s">
        <v>919</v>
      </c>
      <c r="G51" s="171" t="s">
        <v>245</v>
      </c>
      <c r="H51" s="166"/>
      <c r="I51" s="230" t="s">
        <v>534</v>
      </c>
      <c r="J51" s="299"/>
    </row>
    <row r="52" spans="1:10" s="223" customFormat="1" ht="35.25" customHeight="1" outlineLevel="1">
      <c r="A52" s="262"/>
      <c r="B52" s="231"/>
      <c r="C52" s="164"/>
      <c r="D52" s="166"/>
      <c r="E52" s="167">
        <f>SUBTOTAL(9,E32:E51)</f>
        <v>103.28</v>
      </c>
      <c r="F52" s="505" t="s">
        <v>927</v>
      </c>
      <c r="G52" s="171"/>
      <c r="H52" s="166"/>
      <c r="I52" s="230"/>
      <c r="J52" s="299"/>
    </row>
    <row r="53" spans="1:10" s="223" customFormat="1" ht="35.25" customHeight="1" outlineLevel="2">
      <c r="A53" s="262">
        <v>6</v>
      </c>
      <c r="B53" s="231">
        <v>41282</v>
      </c>
      <c r="C53" s="164" t="s">
        <v>613</v>
      </c>
      <c r="D53" s="166" t="s">
        <v>297</v>
      </c>
      <c r="E53" s="167">
        <v>25</v>
      </c>
      <c r="F53" s="170" t="s">
        <v>141</v>
      </c>
      <c r="G53" s="171" t="s">
        <v>142</v>
      </c>
      <c r="H53" s="166" t="s">
        <v>298</v>
      </c>
      <c r="I53" s="230" t="s">
        <v>534</v>
      </c>
      <c r="J53" s="299"/>
    </row>
    <row r="54" spans="1:10" s="223" customFormat="1" ht="35.25" customHeight="1" outlineLevel="2">
      <c r="A54" s="262">
        <v>95</v>
      </c>
      <c r="B54" s="231">
        <v>41364</v>
      </c>
      <c r="C54" s="164" t="s">
        <v>614</v>
      </c>
      <c r="D54" s="166" t="s">
        <v>297</v>
      </c>
      <c r="E54" s="167">
        <v>24.66</v>
      </c>
      <c r="F54" s="170" t="s">
        <v>141</v>
      </c>
      <c r="G54" s="171" t="s">
        <v>142</v>
      </c>
      <c r="H54" s="166" t="s">
        <v>298</v>
      </c>
      <c r="I54" s="230" t="s">
        <v>534</v>
      </c>
      <c r="J54" s="299"/>
    </row>
    <row r="55" spans="1:10" s="223" customFormat="1" ht="35.25" customHeight="1" outlineLevel="2">
      <c r="A55" s="262">
        <v>141</v>
      </c>
      <c r="B55" s="231">
        <v>41425</v>
      </c>
      <c r="C55" s="164" t="s">
        <v>667</v>
      </c>
      <c r="D55" s="166" t="s">
        <v>668</v>
      </c>
      <c r="E55" s="167">
        <v>649.36</v>
      </c>
      <c r="F55" s="170" t="s">
        <v>141</v>
      </c>
      <c r="G55" s="171" t="s">
        <v>142</v>
      </c>
      <c r="H55" s="166" t="s">
        <v>298</v>
      </c>
      <c r="I55" s="230" t="s">
        <v>534</v>
      </c>
      <c r="J55" s="299"/>
    </row>
    <row r="56" spans="1:10" s="223" customFormat="1" ht="35.25" customHeight="1" outlineLevel="2">
      <c r="A56" s="262">
        <v>158</v>
      </c>
      <c r="B56" s="231">
        <v>41443</v>
      </c>
      <c r="C56" s="164" t="s">
        <v>722</v>
      </c>
      <c r="D56" s="166" t="s">
        <v>723</v>
      </c>
      <c r="E56" s="167">
        <v>200</v>
      </c>
      <c r="F56" s="170" t="s">
        <v>141</v>
      </c>
      <c r="G56" s="171" t="s">
        <v>142</v>
      </c>
      <c r="H56" s="166" t="s">
        <v>298</v>
      </c>
      <c r="I56" s="230" t="s">
        <v>534</v>
      </c>
      <c r="J56" s="299"/>
    </row>
    <row r="57" spans="1:10" s="223" customFormat="1" ht="35.25" customHeight="1" outlineLevel="2">
      <c r="A57" s="262">
        <v>173</v>
      </c>
      <c r="B57" s="231">
        <v>41456</v>
      </c>
      <c r="C57" s="164" t="s">
        <v>615</v>
      </c>
      <c r="D57" s="166" t="s">
        <v>297</v>
      </c>
      <c r="E57" s="167">
        <v>24.93</v>
      </c>
      <c r="F57" s="170" t="s">
        <v>141</v>
      </c>
      <c r="G57" s="171" t="s">
        <v>142</v>
      </c>
      <c r="H57" s="166" t="s">
        <v>298</v>
      </c>
      <c r="I57" s="230" t="s">
        <v>534</v>
      </c>
      <c r="J57" s="299"/>
    </row>
    <row r="58" spans="1:10" s="223" customFormat="1" ht="35.25" customHeight="1" outlineLevel="2">
      <c r="A58" s="262">
        <v>174</v>
      </c>
      <c r="B58" s="231">
        <v>41456</v>
      </c>
      <c r="C58" s="164" t="s">
        <v>615</v>
      </c>
      <c r="D58" s="166" t="s">
        <v>297</v>
      </c>
      <c r="E58" s="167">
        <v>25.2</v>
      </c>
      <c r="F58" s="170" t="s">
        <v>141</v>
      </c>
      <c r="G58" s="171" t="s">
        <v>142</v>
      </c>
      <c r="H58" s="166" t="s">
        <v>298</v>
      </c>
      <c r="I58" s="230" t="s">
        <v>534</v>
      </c>
      <c r="J58" s="299"/>
    </row>
    <row r="59" spans="1:10" s="223" customFormat="1" ht="35.25" customHeight="1" outlineLevel="2">
      <c r="A59" s="262">
        <v>177</v>
      </c>
      <c r="B59" s="231">
        <v>41472</v>
      </c>
      <c r="C59" s="164" t="s">
        <v>733</v>
      </c>
      <c r="D59" s="166" t="s">
        <v>668</v>
      </c>
      <c r="E59" s="167">
        <f>788+21.27+499.99+29.55</f>
        <v>1338.81</v>
      </c>
      <c r="F59" s="170" t="s">
        <v>141</v>
      </c>
      <c r="G59" s="171" t="s">
        <v>142</v>
      </c>
      <c r="H59" s="166" t="s">
        <v>298</v>
      </c>
      <c r="I59" s="230" t="s">
        <v>534</v>
      </c>
      <c r="J59" s="299"/>
    </row>
    <row r="60" spans="1:10" s="223" customFormat="1" ht="35.25" customHeight="1" outlineLevel="2">
      <c r="A60" s="262">
        <v>178</v>
      </c>
      <c r="B60" s="231">
        <v>41472</v>
      </c>
      <c r="C60" s="164" t="s">
        <v>734</v>
      </c>
      <c r="D60" s="166" t="s">
        <v>668</v>
      </c>
      <c r="E60" s="167">
        <v>516.46</v>
      </c>
      <c r="F60" s="170" t="s">
        <v>141</v>
      </c>
      <c r="G60" s="171" t="s">
        <v>142</v>
      </c>
      <c r="H60" s="166" t="s">
        <v>298</v>
      </c>
      <c r="I60" s="230" t="s">
        <v>534</v>
      </c>
      <c r="J60" s="299"/>
    </row>
    <row r="61" spans="1:10" s="223" customFormat="1" ht="35.25" customHeight="1" outlineLevel="2">
      <c r="A61" s="262">
        <v>179</v>
      </c>
      <c r="B61" s="231">
        <v>41472</v>
      </c>
      <c r="C61" s="164" t="s">
        <v>735</v>
      </c>
      <c r="D61" s="166" t="s">
        <v>723</v>
      </c>
      <c r="E61" s="167">
        <f>200+0.4+7.5</f>
        <v>207.9</v>
      </c>
      <c r="F61" s="170" t="s">
        <v>141</v>
      </c>
      <c r="G61" s="171" t="s">
        <v>142</v>
      </c>
      <c r="H61" s="166" t="s">
        <v>298</v>
      </c>
      <c r="I61" s="230" t="s">
        <v>534</v>
      </c>
      <c r="J61" s="299"/>
    </row>
    <row r="62" spans="1:10" s="223" customFormat="1" ht="35.25" customHeight="1" outlineLevel="2">
      <c r="A62" s="262">
        <v>188</v>
      </c>
      <c r="B62" s="231">
        <v>41472</v>
      </c>
      <c r="C62" s="164" t="s">
        <v>616</v>
      </c>
      <c r="D62" s="166" t="s">
        <v>583</v>
      </c>
      <c r="E62" s="167">
        <v>27.83</v>
      </c>
      <c r="F62" s="170" t="s">
        <v>141</v>
      </c>
      <c r="G62" s="171" t="s">
        <v>142</v>
      </c>
      <c r="H62" s="166" t="s">
        <v>298</v>
      </c>
      <c r="I62" s="230" t="s">
        <v>534</v>
      </c>
      <c r="J62" s="299"/>
    </row>
    <row r="63" spans="1:10" s="223" customFormat="1" ht="35.25" customHeight="1" outlineLevel="2">
      <c r="A63" s="262">
        <v>198</v>
      </c>
      <c r="B63" s="231">
        <v>41487</v>
      </c>
      <c r="C63" s="164" t="s">
        <v>738</v>
      </c>
      <c r="D63" s="166" t="s">
        <v>739</v>
      </c>
      <c r="E63" s="167">
        <v>67.83</v>
      </c>
      <c r="F63" s="170" t="s">
        <v>141</v>
      </c>
      <c r="G63" s="171" t="s">
        <v>142</v>
      </c>
      <c r="H63" s="166" t="s">
        <v>298</v>
      </c>
      <c r="I63" s="230" t="s">
        <v>534</v>
      </c>
      <c r="J63" s="299"/>
    </row>
    <row r="64" spans="1:10" s="223" customFormat="1" ht="35.25" customHeight="1" outlineLevel="2">
      <c r="A64" s="262">
        <v>248</v>
      </c>
      <c r="B64" s="477">
        <v>41548</v>
      </c>
      <c r="C64" s="462" t="s">
        <v>839</v>
      </c>
      <c r="D64" s="457" t="s">
        <v>297</v>
      </c>
      <c r="E64" s="469">
        <v>26.3</v>
      </c>
      <c r="F64" s="457" t="s">
        <v>141</v>
      </c>
      <c r="G64" s="457" t="s">
        <v>142</v>
      </c>
      <c r="H64" s="457" t="s">
        <v>298</v>
      </c>
      <c r="I64" s="478" t="s">
        <v>834</v>
      </c>
      <c r="J64" s="299"/>
    </row>
    <row r="65" spans="1:10" s="223" customFormat="1" ht="35.25" customHeight="1" outlineLevel="2">
      <c r="A65" s="262">
        <v>339</v>
      </c>
      <c r="B65" s="231">
        <v>41619</v>
      </c>
      <c r="C65" s="456" t="s">
        <v>798</v>
      </c>
      <c r="D65" s="456" t="s">
        <v>668</v>
      </c>
      <c r="E65" s="167">
        <v>803.75</v>
      </c>
      <c r="F65" s="170" t="s">
        <v>141</v>
      </c>
      <c r="G65" s="456" t="s">
        <v>142</v>
      </c>
      <c r="H65" s="162" t="s">
        <v>298</v>
      </c>
      <c r="I65" s="479" t="s">
        <v>534</v>
      </c>
      <c r="J65" s="299"/>
    </row>
    <row r="66" spans="1:10" s="223" customFormat="1" ht="35.25" customHeight="1" outlineLevel="1">
      <c r="A66" s="262"/>
      <c r="B66" s="231"/>
      <c r="C66" s="456"/>
      <c r="D66" s="456"/>
      <c r="E66" s="167">
        <f>SUBTOTAL(9,E53:E65)</f>
        <v>3938.03</v>
      </c>
      <c r="F66" s="505" t="s">
        <v>928</v>
      </c>
      <c r="G66" s="456"/>
      <c r="H66" s="162"/>
      <c r="I66" s="479"/>
      <c r="J66" s="299"/>
    </row>
    <row r="67" spans="1:10" s="223" customFormat="1" ht="35.25" customHeight="1" outlineLevel="2">
      <c r="A67" s="262">
        <v>83</v>
      </c>
      <c r="B67" s="231">
        <v>41352</v>
      </c>
      <c r="C67" s="164" t="s">
        <v>521</v>
      </c>
      <c r="D67" s="166" t="s">
        <v>308</v>
      </c>
      <c r="E67" s="167">
        <v>34131</v>
      </c>
      <c r="F67" s="163" t="s">
        <v>230</v>
      </c>
      <c r="G67" s="164" t="s">
        <v>143</v>
      </c>
      <c r="H67" s="164" t="s">
        <v>300</v>
      </c>
      <c r="I67" s="165" t="s">
        <v>779</v>
      </c>
      <c r="J67" s="299"/>
    </row>
    <row r="68" spans="1:10" s="223" customFormat="1" ht="35.25" customHeight="1" outlineLevel="2">
      <c r="A68" s="262">
        <v>201</v>
      </c>
      <c r="B68" s="231">
        <v>41505</v>
      </c>
      <c r="C68" s="164" t="s">
        <v>742</v>
      </c>
      <c r="D68" s="166" t="s">
        <v>308</v>
      </c>
      <c r="E68" s="446">
        <v>728.55</v>
      </c>
      <c r="F68" s="163" t="s">
        <v>230</v>
      </c>
      <c r="G68" s="164" t="s">
        <v>143</v>
      </c>
      <c r="H68" s="164" t="s">
        <v>298</v>
      </c>
      <c r="I68" s="165" t="s">
        <v>779</v>
      </c>
      <c r="J68" s="299"/>
    </row>
    <row r="69" spans="1:10" s="223" customFormat="1" ht="35.25" customHeight="1" outlineLevel="2">
      <c r="A69" s="262">
        <v>289</v>
      </c>
      <c r="B69" s="231">
        <v>41596</v>
      </c>
      <c r="C69" s="164" t="s">
        <v>721</v>
      </c>
      <c r="D69" s="166" t="s">
        <v>308</v>
      </c>
      <c r="E69" s="167">
        <v>1387.43</v>
      </c>
      <c r="F69" s="170" t="s">
        <v>230</v>
      </c>
      <c r="G69" s="166" t="s">
        <v>143</v>
      </c>
      <c r="H69" s="166" t="s">
        <v>298</v>
      </c>
      <c r="I69" s="230" t="s">
        <v>779</v>
      </c>
      <c r="J69" s="299"/>
    </row>
    <row r="70" spans="1:10" s="223" customFormat="1" ht="35.25" customHeight="1" outlineLevel="2">
      <c r="A70" s="262">
        <v>349</v>
      </c>
      <c r="B70" s="231">
        <v>41638</v>
      </c>
      <c r="C70" s="164" t="s">
        <v>785</v>
      </c>
      <c r="D70" s="166" t="s">
        <v>308</v>
      </c>
      <c r="E70" s="167">
        <v>38421.68</v>
      </c>
      <c r="F70" s="166" t="s">
        <v>230</v>
      </c>
      <c r="G70" s="166" t="s">
        <v>143</v>
      </c>
      <c r="H70" s="166" t="s">
        <v>298</v>
      </c>
      <c r="I70" s="230" t="s">
        <v>534</v>
      </c>
      <c r="J70" s="299"/>
    </row>
    <row r="71" spans="1:10" s="223" customFormat="1" ht="35.25" customHeight="1" outlineLevel="1">
      <c r="A71" s="262"/>
      <c r="B71" s="231"/>
      <c r="C71" s="164"/>
      <c r="D71" s="166"/>
      <c r="E71" s="167">
        <f>SUBTOTAL(9,E67:E70)</f>
        <v>74668.66</v>
      </c>
      <c r="F71" s="503" t="s">
        <v>929</v>
      </c>
      <c r="G71" s="166"/>
      <c r="H71" s="166"/>
      <c r="I71" s="230"/>
      <c r="J71" s="299"/>
    </row>
    <row r="72" spans="1:10" s="223" customFormat="1" ht="35.25" customHeight="1" outlineLevel="2">
      <c r="A72" s="262">
        <v>29</v>
      </c>
      <c r="B72" s="421">
        <v>41303</v>
      </c>
      <c r="C72" s="422" t="s">
        <v>406</v>
      </c>
      <c r="D72" s="426" t="s">
        <v>407</v>
      </c>
      <c r="E72" s="426">
        <v>75557.48</v>
      </c>
      <c r="F72" s="424" t="s">
        <v>147</v>
      </c>
      <c r="G72" s="166" t="s">
        <v>101</v>
      </c>
      <c r="H72" s="425" t="s">
        <v>298</v>
      </c>
      <c r="I72" s="455" t="s">
        <v>534</v>
      </c>
      <c r="J72" s="299"/>
    </row>
    <row r="73" spans="1:10" s="223" customFormat="1" ht="35.25" customHeight="1" outlineLevel="2">
      <c r="A73" s="262">
        <v>205</v>
      </c>
      <c r="B73" s="231">
        <v>41514</v>
      </c>
      <c r="C73" s="164" t="s">
        <v>765</v>
      </c>
      <c r="D73" s="166" t="s">
        <v>286</v>
      </c>
      <c r="E73" s="167">
        <v>50</v>
      </c>
      <c r="F73" s="166" t="s">
        <v>147</v>
      </c>
      <c r="G73" s="166" t="s">
        <v>188</v>
      </c>
      <c r="H73" s="166" t="s">
        <v>298</v>
      </c>
      <c r="I73" s="165" t="s">
        <v>534</v>
      </c>
      <c r="J73" s="299"/>
    </row>
    <row r="74" spans="1:10" s="223" customFormat="1" ht="35.25" customHeight="1" outlineLevel="1">
      <c r="A74" s="262"/>
      <c r="B74" s="231"/>
      <c r="C74" s="164"/>
      <c r="D74" s="166"/>
      <c r="E74" s="167">
        <f>SUBTOTAL(9,E72:E73)</f>
        <v>75607.48</v>
      </c>
      <c r="F74" s="503" t="s">
        <v>930</v>
      </c>
      <c r="G74" s="166"/>
      <c r="H74" s="166"/>
      <c r="I74" s="165"/>
      <c r="J74" s="299"/>
    </row>
    <row r="75" spans="1:10" s="223" customFormat="1" ht="35.25" customHeight="1" outlineLevel="2">
      <c r="A75" s="262">
        <v>2</v>
      </c>
      <c r="B75" s="231">
        <v>41277</v>
      </c>
      <c r="C75" s="164" t="s">
        <v>651</v>
      </c>
      <c r="D75" s="166" t="s">
        <v>363</v>
      </c>
      <c r="E75" s="167">
        <v>11159.83</v>
      </c>
      <c r="F75" s="170" t="s">
        <v>207</v>
      </c>
      <c r="G75" s="171" t="s">
        <v>208</v>
      </c>
      <c r="H75" s="166" t="s">
        <v>298</v>
      </c>
      <c r="I75" s="230" t="s">
        <v>502</v>
      </c>
      <c r="J75" s="299"/>
    </row>
    <row r="76" spans="1:10" s="223" customFormat="1" ht="35.25" customHeight="1" outlineLevel="2">
      <c r="A76" s="262">
        <v>3</v>
      </c>
      <c r="B76" s="231">
        <v>41277</v>
      </c>
      <c r="C76" s="164" t="s">
        <v>652</v>
      </c>
      <c r="D76" s="166" t="s">
        <v>363</v>
      </c>
      <c r="E76" s="167">
        <v>4843.03</v>
      </c>
      <c r="F76" s="170" t="s">
        <v>207</v>
      </c>
      <c r="G76" s="171" t="s">
        <v>208</v>
      </c>
      <c r="H76" s="166" t="s">
        <v>298</v>
      </c>
      <c r="I76" s="230" t="s">
        <v>409</v>
      </c>
      <c r="J76" s="299"/>
    </row>
    <row r="77" spans="1:10" s="223" customFormat="1" ht="35.25" customHeight="1" outlineLevel="2">
      <c r="A77" s="262">
        <v>4</v>
      </c>
      <c r="B77" s="231">
        <v>41281</v>
      </c>
      <c r="C77" s="164" t="s">
        <v>447</v>
      </c>
      <c r="D77" s="166" t="s">
        <v>361</v>
      </c>
      <c r="E77" s="167">
        <v>39611.361727827796</v>
      </c>
      <c r="F77" s="163" t="s">
        <v>207</v>
      </c>
      <c r="G77" s="164" t="s">
        <v>208</v>
      </c>
      <c r="H77" s="164" t="s">
        <v>298</v>
      </c>
      <c r="I77" s="230" t="s">
        <v>501</v>
      </c>
      <c r="J77" s="299"/>
    </row>
    <row r="78" spans="1:10" s="223" customFormat="1" ht="35.25" customHeight="1" outlineLevel="2">
      <c r="A78" s="262">
        <v>5</v>
      </c>
      <c r="B78" s="231">
        <v>41281</v>
      </c>
      <c r="C78" s="164" t="s">
        <v>447</v>
      </c>
      <c r="D78" s="166" t="s">
        <v>361</v>
      </c>
      <c r="E78" s="167">
        <v>7247.478272172204</v>
      </c>
      <c r="F78" s="163" t="s">
        <v>207</v>
      </c>
      <c r="G78" s="164" t="s">
        <v>208</v>
      </c>
      <c r="H78" s="164" t="s">
        <v>298</v>
      </c>
      <c r="I78" s="230" t="s">
        <v>502</v>
      </c>
      <c r="J78" s="299"/>
    </row>
    <row r="79" spans="1:10" s="223" customFormat="1" ht="35.25" customHeight="1" outlineLevel="2">
      <c r="A79" s="262">
        <v>17</v>
      </c>
      <c r="B79" s="231">
        <v>41292</v>
      </c>
      <c r="C79" s="164" t="s">
        <v>537</v>
      </c>
      <c r="D79" s="166" t="s">
        <v>372</v>
      </c>
      <c r="E79" s="167">
        <v>1694</v>
      </c>
      <c r="F79" s="170" t="s">
        <v>207</v>
      </c>
      <c r="G79" s="171" t="s">
        <v>208</v>
      </c>
      <c r="H79" s="166" t="s">
        <v>298</v>
      </c>
      <c r="I79" s="230" t="s">
        <v>502</v>
      </c>
      <c r="J79" s="299"/>
    </row>
    <row r="80" spans="1:10" s="223" customFormat="1" ht="35.25" customHeight="1" outlineLevel="2">
      <c r="A80" s="262">
        <v>18</v>
      </c>
      <c r="B80" s="231">
        <v>41292</v>
      </c>
      <c r="C80" s="164" t="s">
        <v>448</v>
      </c>
      <c r="D80" s="166" t="s">
        <v>449</v>
      </c>
      <c r="E80" s="167">
        <v>1000</v>
      </c>
      <c r="F80" s="163" t="s">
        <v>207</v>
      </c>
      <c r="G80" s="164" t="s">
        <v>208</v>
      </c>
      <c r="H80" s="166" t="s">
        <v>298</v>
      </c>
      <c r="I80" s="230" t="s">
        <v>504</v>
      </c>
      <c r="J80" s="299"/>
    </row>
    <row r="81" spans="1:10" s="223" customFormat="1" ht="35.25" customHeight="1" outlineLevel="2">
      <c r="A81" s="262">
        <v>31</v>
      </c>
      <c r="B81" s="231">
        <v>41306</v>
      </c>
      <c r="C81" s="164" t="s">
        <v>654</v>
      </c>
      <c r="D81" s="166" t="s">
        <v>363</v>
      </c>
      <c r="E81" s="167">
        <v>10595.97</v>
      </c>
      <c r="F81" s="170" t="s">
        <v>207</v>
      </c>
      <c r="G81" s="171" t="s">
        <v>208</v>
      </c>
      <c r="H81" s="166" t="s">
        <v>298</v>
      </c>
      <c r="I81" s="230" t="s">
        <v>502</v>
      </c>
      <c r="J81" s="299"/>
    </row>
    <row r="82" spans="1:10" s="223" customFormat="1" ht="35.25" customHeight="1" outlineLevel="2">
      <c r="A82" s="262">
        <v>32</v>
      </c>
      <c r="B82" s="231">
        <v>41306</v>
      </c>
      <c r="C82" s="164" t="s">
        <v>655</v>
      </c>
      <c r="D82" s="166" t="s">
        <v>536</v>
      </c>
      <c r="E82" s="167">
        <v>3448.5</v>
      </c>
      <c r="F82" s="170" t="s">
        <v>207</v>
      </c>
      <c r="G82" s="171" t="s">
        <v>208</v>
      </c>
      <c r="H82" s="166" t="s">
        <v>298</v>
      </c>
      <c r="I82" s="230" t="s">
        <v>405</v>
      </c>
      <c r="J82" s="299"/>
    </row>
    <row r="83" spans="1:10" s="223" customFormat="1" ht="35.25" customHeight="1" outlineLevel="2">
      <c r="A83" s="262">
        <v>43</v>
      </c>
      <c r="B83" s="231">
        <v>41306</v>
      </c>
      <c r="C83" s="164" t="s">
        <v>539</v>
      </c>
      <c r="D83" s="166" t="s">
        <v>540</v>
      </c>
      <c r="E83" s="167">
        <v>4000</v>
      </c>
      <c r="F83" s="170" t="s">
        <v>207</v>
      </c>
      <c r="G83" s="171" t="s">
        <v>208</v>
      </c>
      <c r="H83" s="166" t="s">
        <v>298</v>
      </c>
      <c r="I83" s="230" t="s">
        <v>432</v>
      </c>
      <c r="J83" s="299"/>
    </row>
    <row r="84" spans="1:10" s="223" customFormat="1" ht="35.25" customHeight="1" outlineLevel="2">
      <c r="A84" s="262">
        <v>45</v>
      </c>
      <c r="B84" s="231">
        <v>41312</v>
      </c>
      <c r="C84" s="164" t="s">
        <v>656</v>
      </c>
      <c r="D84" s="166" t="s">
        <v>536</v>
      </c>
      <c r="E84" s="167">
        <v>2741.86</v>
      </c>
      <c r="F84" s="170" t="s">
        <v>207</v>
      </c>
      <c r="G84" s="171" t="s">
        <v>208</v>
      </c>
      <c r="H84" s="166" t="s">
        <v>298</v>
      </c>
      <c r="I84" s="230" t="s">
        <v>502</v>
      </c>
      <c r="J84" s="299"/>
    </row>
    <row r="85" spans="1:10" s="223" customFormat="1" ht="35.25" customHeight="1" outlineLevel="2">
      <c r="A85" s="262">
        <v>46</v>
      </c>
      <c r="B85" s="267">
        <v>41312</v>
      </c>
      <c r="C85" s="164" t="s">
        <v>514</v>
      </c>
      <c r="D85" s="164" t="s">
        <v>301</v>
      </c>
      <c r="E85" s="167">
        <v>767.62</v>
      </c>
      <c r="F85" s="163" t="s">
        <v>207</v>
      </c>
      <c r="G85" s="164" t="s">
        <v>208</v>
      </c>
      <c r="H85" s="164" t="s">
        <v>298</v>
      </c>
      <c r="I85" s="230" t="s">
        <v>444</v>
      </c>
      <c r="J85" s="299"/>
    </row>
    <row r="86" spans="1:10" s="223" customFormat="1" ht="35.25" customHeight="1" outlineLevel="2">
      <c r="A86" s="262">
        <v>48</v>
      </c>
      <c r="B86" s="231">
        <v>41319</v>
      </c>
      <c r="C86" s="164" t="s">
        <v>657</v>
      </c>
      <c r="D86" s="166" t="s">
        <v>541</v>
      </c>
      <c r="E86" s="167">
        <v>3581.15</v>
      </c>
      <c r="F86" s="170" t="s">
        <v>207</v>
      </c>
      <c r="G86" s="171" t="s">
        <v>208</v>
      </c>
      <c r="H86" s="166" t="s">
        <v>298</v>
      </c>
      <c r="I86" s="230" t="s">
        <v>502</v>
      </c>
      <c r="J86" s="299"/>
    </row>
    <row r="87" spans="1:10" s="223" customFormat="1" ht="35.25" customHeight="1" outlineLevel="2">
      <c r="A87" s="262">
        <v>49</v>
      </c>
      <c r="B87" s="231">
        <v>41319</v>
      </c>
      <c r="C87" s="164" t="s">
        <v>658</v>
      </c>
      <c r="D87" s="166" t="s">
        <v>541</v>
      </c>
      <c r="E87" s="167">
        <v>386.2</v>
      </c>
      <c r="F87" s="170" t="s">
        <v>207</v>
      </c>
      <c r="G87" s="171" t="s">
        <v>208</v>
      </c>
      <c r="H87" s="166" t="s">
        <v>298</v>
      </c>
      <c r="I87" s="230" t="s">
        <v>502</v>
      </c>
      <c r="J87" s="299"/>
    </row>
    <row r="88" spans="1:10" s="223" customFormat="1" ht="35.25" customHeight="1" outlineLevel="2">
      <c r="A88" s="262">
        <v>70</v>
      </c>
      <c r="B88" s="231">
        <v>41334</v>
      </c>
      <c r="C88" s="164" t="s">
        <v>659</v>
      </c>
      <c r="D88" s="166" t="s">
        <v>372</v>
      </c>
      <c r="E88" s="167">
        <v>1106.18</v>
      </c>
      <c r="F88" s="170" t="s">
        <v>207</v>
      </c>
      <c r="G88" s="171" t="s">
        <v>208</v>
      </c>
      <c r="H88" s="166" t="s">
        <v>298</v>
      </c>
      <c r="I88" s="230" t="s">
        <v>502</v>
      </c>
      <c r="J88" s="299"/>
    </row>
    <row r="89" spans="1:10" s="223" customFormat="1" ht="35.25" customHeight="1" outlineLevel="2">
      <c r="A89" s="262">
        <v>72</v>
      </c>
      <c r="B89" s="231">
        <v>41334</v>
      </c>
      <c r="C89" s="164" t="s">
        <v>373</v>
      </c>
      <c r="D89" s="166" t="s">
        <v>595</v>
      </c>
      <c r="E89" s="167">
        <v>45</v>
      </c>
      <c r="F89" s="170" t="s">
        <v>207</v>
      </c>
      <c r="G89" s="171" t="s">
        <v>208</v>
      </c>
      <c r="H89" s="166" t="s">
        <v>298</v>
      </c>
      <c r="I89" s="230" t="s">
        <v>414</v>
      </c>
      <c r="J89" s="299"/>
    </row>
    <row r="90" spans="1:10" s="223" customFormat="1" ht="35.25" customHeight="1" outlineLevel="2">
      <c r="A90" s="262">
        <v>73</v>
      </c>
      <c r="B90" s="231">
        <v>41337</v>
      </c>
      <c r="C90" s="164" t="s">
        <v>373</v>
      </c>
      <c r="D90" s="166" t="s">
        <v>586</v>
      </c>
      <c r="E90" s="167">
        <v>313</v>
      </c>
      <c r="F90" s="170" t="s">
        <v>207</v>
      </c>
      <c r="G90" s="171" t="s">
        <v>208</v>
      </c>
      <c r="H90" s="166" t="s">
        <v>298</v>
      </c>
      <c r="I90" s="230" t="s">
        <v>502</v>
      </c>
      <c r="J90" s="299"/>
    </row>
    <row r="91" spans="1:10" s="223" customFormat="1" ht="35.25" customHeight="1" outlineLevel="2">
      <c r="A91" s="262">
        <v>77</v>
      </c>
      <c r="B91" s="231">
        <v>41344</v>
      </c>
      <c r="C91" s="164" t="s">
        <v>542</v>
      </c>
      <c r="D91" s="166" t="s">
        <v>363</v>
      </c>
      <c r="E91" s="167">
        <v>4709.93</v>
      </c>
      <c r="F91" s="170" t="s">
        <v>207</v>
      </c>
      <c r="G91" s="171" t="s">
        <v>208</v>
      </c>
      <c r="H91" s="166" t="s">
        <v>298</v>
      </c>
      <c r="I91" s="230" t="s">
        <v>409</v>
      </c>
      <c r="J91" s="299"/>
    </row>
    <row r="92" spans="1:10" s="223" customFormat="1" ht="35.25" customHeight="1" outlineLevel="2">
      <c r="A92" s="262">
        <v>78</v>
      </c>
      <c r="B92" s="231">
        <v>41344</v>
      </c>
      <c r="C92" s="164" t="s">
        <v>660</v>
      </c>
      <c r="D92" s="166" t="s">
        <v>536</v>
      </c>
      <c r="E92" s="167">
        <v>2042.48</v>
      </c>
      <c r="F92" s="170" t="s">
        <v>207</v>
      </c>
      <c r="G92" s="171" t="s">
        <v>208</v>
      </c>
      <c r="H92" s="166" t="s">
        <v>298</v>
      </c>
      <c r="I92" s="230" t="s">
        <v>502</v>
      </c>
      <c r="J92" s="299"/>
    </row>
    <row r="93" spans="1:10" s="223" customFormat="1" ht="35.25" customHeight="1" outlineLevel="2">
      <c r="A93" s="262">
        <v>79</v>
      </c>
      <c r="B93" s="231">
        <v>41344</v>
      </c>
      <c r="C93" s="164" t="s">
        <v>661</v>
      </c>
      <c r="D93" s="166" t="s">
        <v>536</v>
      </c>
      <c r="E93" s="167">
        <v>4114</v>
      </c>
      <c r="F93" s="170" t="s">
        <v>207</v>
      </c>
      <c r="G93" s="171" t="s">
        <v>208</v>
      </c>
      <c r="H93" s="166" t="s">
        <v>298</v>
      </c>
      <c r="I93" s="230" t="s">
        <v>405</v>
      </c>
      <c r="J93" s="299"/>
    </row>
    <row r="94" spans="1:10" s="223" customFormat="1" ht="35.25" customHeight="1" outlineLevel="2">
      <c r="A94" s="262">
        <v>89</v>
      </c>
      <c r="B94" s="231">
        <v>41352</v>
      </c>
      <c r="C94" s="164" t="s">
        <v>543</v>
      </c>
      <c r="D94" s="166" t="s">
        <v>363</v>
      </c>
      <c r="E94" s="167">
        <v>8282.45</v>
      </c>
      <c r="F94" s="170" t="s">
        <v>207</v>
      </c>
      <c r="G94" s="171" t="s">
        <v>208</v>
      </c>
      <c r="H94" s="166" t="s">
        <v>298</v>
      </c>
      <c r="I94" s="230" t="s">
        <v>370</v>
      </c>
      <c r="J94" s="299"/>
    </row>
    <row r="95" spans="1:10" s="223" customFormat="1" ht="35.25" customHeight="1" outlineLevel="2">
      <c r="A95" s="262">
        <v>92</v>
      </c>
      <c r="B95" s="231">
        <v>41353</v>
      </c>
      <c r="C95" s="164" t="s">
        <v>596</v>
      </c>
      <c r="D95" s="166" t="s">
        <v>597</v>
      </c>
      <c r="E95" s="167">
        <v>1160.62</v>
      </c>
      <c r="F95" s="170" t="s">
        <v>207</v>
      </c>
      <c r="G95" s="171" t="s">
        <v>208</v>
      </c>
      <c r="H95" s="166" t="s">
        <v>298</v>
      </c>
      <c r="I95" s="230" t="s">
        <v>502</v>
      </c>
      <c r="J95" s="299"/>
    </row>
    <row r="96" spans="1:10" s="223" customFormat="1" ht="35.25" customHeight="1" outlineLevel="2">
      <c r="A96" s="262">
        <v>106</v>
      </c>
      <c r="B96" s="231">
        <v>41376</v>
      </c>
      <c r="C96" s="164" t="s">
        <v>662</v>
      </c>
      <c r="D96" s="166" t="s">
        <v>363</v>
      </c>
      <c r="E96" s="167">
        <v>10315.25</v>
      </c>
      <c r="F96" s="170" t="s">
        <v>207</v>
      </c>
      <c r="G96" s="171" t="s">
        <v>208</v>
      </c>
      <c r="H96" s="166" t="s">
        <v>298</v>
      </c>
      <c r="I96" s="230" t="s">
        <v>370</v>
      </c>
      <c r="J96" s="299"/>
    </row>
    <row r="97" spans="1:10" s="223" customFormat="1" ht="35.25" customHeight="1" outlineLevel="2">
      <c r="A97" s="262">
        <v>107</v>
      </c>
      <c r="B97" s="231">
        <v>41376</v>
      </c>
      <c r="C97" s="164" t="s">
        <v>663</v>
      </c>
      <c r="D97" s="166" t="s">
        <v>363</v>
      </c>
      <c r="E97" s="167">
        <v>7504.42</v>
      </c>
      <c r="F97" s="170" t="s">
        <v>207</v>
      </c>
      <c r="G97" s="171" t="s">
        <v>208</v>
      </c>
      <c r="H97" s="166" t="s">
        <v>298</v>
      </c>
      <c r="I97" s="230" t="s">
        <v>370</v>
      </c>
      <c r="J97" s="299"/>
    </row>
    <row r="98" spans="1:10" s="223" customFormat="1" ht="35.25" customHeight="1" outlineLevel="2">
      <c r="A98" s="262">
        <v>111</v>
      </c>
      <c r="B98" s="231">
        <v>41390</v>
      </c>
      <c r="C98" s="164" t="s">
        <v>546</v>
      </c>
      <c r="D98" s="166" t="s">
        <v>545</v>
      </c>
      <c r="E98" s="167">
        <v>199.65</v>
      </c>
      <c r="F98" s="170" t="s">
        <v>207</v>
      </c>
      <c r="G98" s="171" t="s">
        <v>208</v>
      </c>
      <c r="H98" s="166" t="s">
        <v>298</v>
      </c>
      <c r="I98" s="230" t="s">
        <v>502</v>
      </c>
      <c r="J98" s="299"/>
    </row>
    <row r="99" spans="1:10" s="223" customFormat="1" ht="35.25" customHeight="1" outlineLevel="2">
      <c r="A99" s="262">
        <v>112</v>
      </c>
      <c r="B99" s="231">
        <v>41390</v>
      </c>
      <c r="C99" s="164" t="s">
        <v>598</v>
      </c>
      <c r="D99" s="166" t="s">
        <v>595</v>
      </c>
      <c r="E99" s="167">
        <v>262.98</v>
      </c>
      <c r="F99" s="170" t="s">
        <v>207</v>
      </c>
      <c r="G99" s="171" t="s">
        <v>208</v>
      </c>
      <c r="H99" s="166" t="s">
        <v>298</v>
      </c>
      <c r="I99" s="230" t="s">
        <v>414</v>
      </c>
      <c r="J99" s="299"/>
    </row>
    <row r="100" spans="1:10" s="223" customFormat="1" ht="35.25" customHeight="1" outlineLevel="2">
      <c r="A100" s="262">
        <v>115</v>
      </c>
      <c r="B100" s="231">
        <v>41390</v>
      </c>
      <c r="C100" s="164" t="s">
        <v>544</v>
      </c>
      <c r="D100" s="166" t="s">
        <v>545</v>
      </c>
      <c r="E100" s="167">
        <v>25.41</v>
      </c>
      <c r="F100" s="170" t="s">
        <v>207</v>
      </c>
      <c r="G100" s="171" t="s">
        <v>208</v>
      </c>
      <c r="H100" s="166" t="s">
        <v>298</v>
      </c>
      <c r="I100" s="230" t="s">
        <v>502</v>
      </c>
      <c r="J100" s="299"/>
    </row>
    <row r="101" spans="1:10" s="223" customFormat="1" ht="35.25" customHeight="1" outlineLevel="2">
      <c r="A101" s="262">
        <v>116</v>
      </c>
      <c r="B101" s="231">
        <v>41390</v>
      </c>
      <c r="C101" s="164" t="s">
        <v>599</v>
      </c>
      <c r="D101" s="166" t="s">
        <v>586</v>
      </c>
      <c r="E101" s="167">
        <v>242.16</v>
      </c>
      <c r="F101" s="170" t="s">
        <v>207</v>
      </c>
      <c r="G101" s="171" t="s">
        <v>208</v>
      </c>
      <c r="H101" s="166" t="s">
        <v>298</v>
      </c>
      <c r="I101" s="230" t="s">
        <v>502</v>
      </c>
      <c r="J101" s="299"/>
    </row>
    <row r="102" spans="1:10" s="223" customFormat="1" ht="35.25" customHeight="1" outlineLevel="2">
      <c r="A102" s="262">
        <v>118</v>
      </c>
      <c r="B102" s="231">
        <v>41390</v>
      </c>
      <c r="C102" s="164" t="s">
        <v>648</v>
      </c>
      <c r="D102" s="166" t="s">
        <v>586</v>
      </c>
      <c r="E102" s="167">
        <v>192.41</v>
      </c>
      <c r="F102" s="170" t="s">
        <v>207</v>
      </c>
      <c r="G102" s="171" t="s">
        <v>208</v>
      </c>
      <c r="H102" s="166" t="s">
        <v>298</v>
      </c>
      <c r="I102" s="230" t="s">
        <v>502</v>
      </c>
      <c r="J102" s="299"/>
    </row>
    <row r="103" spans="1:10" s="223" customFormat="1" ht="35.25" customHeight="1" outlineLevel="2">
      <c r="A103" s="262">
        <v>119</v>
      </c>
      <c r="B103" s="231">
        <v>41390</v>
      </c>
      <c r="C103" s="164" t="s">
        <v>600</v>
      </c>
      <c r="D103" s="166" t="s">
        <v>601</v>
      </c>
      <c r="E103" s="167">
        <v>607.66</v>
      </c>
      <c r="F103" s="170" t="s">
        <v>207</v>
      </c>
      <c r="G103" s="171" t="s">
        <v>208</v>
      </c>
      <c r="H103" s="166" t="s">
        <v>298</v>
      </c>
      <c r="I103" s="230" t="s">
        <v>370</v>
      </c>
      <c r="J103" s="299"/>
    </row>
    <row r="104" spans="1:10" s="223" customFormat="1" ht="35.25" customHeight="1" outlineLevel="2">
      <c r="A104" s="262">
        <v>120</v>
      </c>
      <c r="B104" s="231">
        <v>41393</v>
      </c>
      <c r="C104" s="164" t="s">
        <v>547</v>
      </c>
      <c r="D104" s="166" t="s">
        <v>548</v>
      </c>
      <c r="E104" s="167">
        <v>4098.66</v>
      </c>
      <c r="F104" s="170" t="s">
        <v>207</v>
      </c>
      <c r="G104" s="171" t="s">
        <v>208</v>
      </c>
      <c r="H104" s="166" t="s">
        <v>298</v>
      </c>
      <c r="I104" s="230" t="s">
        <v>414</v>
      </c>
      <c r="J104" s="299"/>
    </row>
    <row r="105" spans="1:10" s="223" customFormat="1" ht="35.25" customHeight="1" outlineLevel="2">
      <c r="A105" s="262">
        <v>126</v>
      </c>
      <c r="B105" s="231">
        <v>41400</v>
      </c>
      <c r="C105" s="164" t="s">
        <v>664</v>
      </c>
      <c r="D105" s="166" t="s">
        <v>326</v>
      </c>
      <c r="E105" s="167">
        <v>20906</v>
      </c>
      <c r="F105" s="170" t="s">
        <v>207</v>
      </c>
      <c r="G105" s="171" t="s">
        <v>208</v>
      </c>
      <c r="H105" s="166" t="s">
        <v>298</v>
      </c>
      <c r="I105" s="230" t="s">
        <v>501</v>
      </c>
      <c r="J105" s="299"/>
    </row>
    <row r="106" spans="1:10" s="223" customFormat="1" ht="35.25" customHeight="1" outlineLevel="2">
      <c r="A106" s="262">
        <v>127</v>
      </c>
      <c r="B106" s="231">
        <v>41407</v>
      </c>
      <c r="C106" s="164" t="s">
        <v>549</v>
      </c>
      <c r="D106" s="166" t="s">
        <v>550</v>
      </c>
      <c r="E106" s="167">
        <v>8621.25</v>
      </c>
      <c r="F106" s="170" t="s">
        <v>207</v>
      </c>
      <c r="G106" s="171" t="s">
        <v>208</v>
      </c>
      <c r="H106" s="166" t="s">
        <v>298</v>
      </c>
      <c r="I106" s="230" t="s">
        <v>428</v>
      </c>
      <c r="J106" s="299"/>
    </row>
    <row r="107" spans="1:10" s="223" customFormat="1" ht="35.25" customHeight="1" outlineLevel="2">
      <c r="A107" s="262">
        <v>128</v>
      </c>
      <c r="B107" s="231">
        <v>41407</v>
      </c>
      <c r="C107" s="164" t="s">
        <v>665</v>
      </c>
      <c r="D107" s="166" t="s">
        <v>551</v>
      </c>
      <c r="E107" s="167">
        <v>38.31</v>
      </c>
      <c r="F107" s="170" t="s">
        <v>207</v>
      </c>
      <c r="G107" s="171" t="s">
        <v>208</v>
      </c>
      <c r="H107" s="166" t="s">
        <v>298</v>
      </c>
      <c r="I107" s="230" t="s">
        <v>502</v>
      </c>
      <c r="J107" s="299"/>
    </row>
    <row r="108" spans="1:10" s="223" customFormat="1" ht="35.25" customHeight="1" outlineLevel="2">
      <c r="A108" s="262">
        <v>129</v>
      </c>
      <c r="B108" s="267">
        <v>41407</v>
      </c>
      <c r="C108" s="164" t="s">
        <v>666</v>
      </c>
      <c r="D108" s="164" t="s">
        <v>301</v>
      </c>
      <c r="E108" s="167">
        <v>931.22</v>
      </c>
      <c r="F108" s="163" t="s">
        <v>207</v>
      </c>
      <c r="G108" s="164" t="s">
        <v>208</v>
      </c>
      <c r="H108" s="164" t="s">
        <v>298</v>
      </c>
      <c r="I108" s="230" t="s">
        <v>444</v>
      </c>
      <c r="J108" s="299"/>
    </row>
    <row r="109" spans="1:10" s="223" customFormat="1" ht="35.25" customHeight="1" outlineLevel="2">
      <c r="A109" s="262">
        <v>131</v>
      </c>
      <c r="B109" s="231">
        <v>41407</v>
      </c>
      <c r="C109" s="164" t="s">
        <v>602</v>
      </c>
      <c r="D109" s="166" t="s">
        <v>359</v>
      </c>
      <c r="E109" s="167">
        <v>89.9</v>
      </c>
      <c r="F109" s="170" t="s">
        <v>207</v>
      </c>
      <c r="G109" s="171" t="s">
        <v>208</v>
      </c>
      <c r="H109" s="166" t="s">
        <v>298</v>
      </c>
      <c r="I109" s="230" t="s">
        <v>409</v>
      </c>
      <c r="J109" s="299"/>
    </row>
    <row r="110" spans="1:10" s="223" customFormat="1" ht="35.25" customHeight="1" outlineLevel="2">
      <c r="A110" s="262">
        <v>132</v>
      </c>
      <c r="B110" s="231">
        <v>41407</v>
      </c>
      <c r="C110" s="164" t="s">
        <v>603</v>
      </c>
      <c r="D110" s="166" t="s">
        <v>359</v>
      </c>
      <c r="E110" s="167">
        <v>116.9</v>
      </c>
      <c r="F110" s="170" t="s">
        <v>207</v>
      </c>
      <c r="G110" s="171" t="s">
        <v>208</v>
      </c>
      <c r="H110" s="166" t="s">
        <v>298</v>
      </c>
      <c r="I110" s="230" t="s">
        <v>414</v>
      </c>
      <c r="J110" s="299"/>
    </row>
    <row r="111" spans="1:10" s="223" customFormat="1" ht="35.25" customHeight="1" outlineLevel="2">
      <c r="A111" s="262">
        <v>137</v>
      </c>
      <c r="B111" s="231">
        <v>41414</v>
      </c>
      <c r="C111" s="164" t="s">
        <v>552</v>
      </c>
      <c r="D111" s="166" t="s">
        <v>536</v>
      </c>
      <c r="E111" s="167">
        <v>2577.3</v>
      </c>
      <c r="F111" s="170" t="s">
        <v>207</v>
      </c>
      <c r="G111" s="171" t="s">
        <v>208</v>
      </c>
      <c r="H111" s="166" t="s">
        <v>298</v>
      </c>
      <c r="I111" s="230" t="s">
        <v>405</v>
      </c>
      <c r="J111" s="299"/>
    </row>
    <row r="112" spans="1:10" s="223" customFormat="1" ht="35.25" customHeight="1" outlineLevel="2">
      <c r="A112" s="262">
        <v>138</v>
      </c>
      <c r="B112" s="231">
        <v>41414</v>
      </c>
      <c r="C112" s="164" t="s">
        <v>538</v>
      </c>
      <c r="D112" s="166" t="s">
        <v>363</v>
      </c>
      <c r="E112" s="167">
        <v>3630</v>
      </c>
      <c r="F112" s="170" t="s">
        <v>207</v>
      </c>
      <c r="G112" s="171" t="s">
        <v>208</v>
      </c>
      <c r="H112" s="166" t="s">
        <v>298</v>
      </c>
      <c r="I112" s="230" t="s">
        <v>414</v>
      </c>
      <c r="J112" s="299"/>
    </row>
    <row r="113" spans="1:10" s="223" customFormat="1" ht="35.25" customHeight="1" outlineLevel="2">
      <c r="A113" s="262">
        <v>143</v>
      </c>
      <c r="B113" s="231">
        <v>41428</v>
      </c>
      <c r="C113" s="164" t="s">
        <v>669</v>
      </c>
      <c r="D113" s="166" t="s">
        <v>670</v>
      </c>
      <c r="E113" s="167">
        <v>3000</v>
      </c>
      <c r="F113" s="170" t="s">
        <v>207</v>
      </c>
      <c r="G113" s="171" t="s">
        <v>208</v>
      </c>
      <c r="H113" s="166" t="s">
        <v>298</v>
      </c>
      <c r="I113" s="230" t="s">
        <v>370</v>
      </c>
      <c r="J113" s="299"/>
    </row>
    <row r="114" spans="1:10" s="223" customFormat="1" ht="35.25" customHeight="1" outlineLevel="2">
      <c r="A114" s="262">
        <v>144</v>
      </c>
      <c r="B114" s="231">
        <v>41428</v>
      </c>
      <c r="C114" s="164" t="s">
        <v>669</v>
      </c>
      <c r="D114" s="166" t="s">
        <v>449</v>
      </c>
      <c r="E114" s="167">
        <v>3000</v>
      </c>
      <c r="F114" s="170" t="s">
        <v>207</v>
      </c>
      <c r="G114" s="171" t="s">
        <v>208</v>
      </c>
      <c r="H114" s="166" t="s">
        <v>298</v>
      </c>
      <c r="I114" s="230" t="s">
        <v>370</v>
      </c>
      <c r="J114" s="299"/>
    </row>
    <row r="115" spans="1:10" s="223" customFormat="1" ht="35.25" customHeight="1" outlineLevel="2">
      <c r="A115" s="262">
        <v>153</v>
      </c>
      <c r="B115" s="231">
        <v>41435</v>
      </c>
      <c r="C115" s="164" t="s">
        <v>677</v>
      </c>
      <c r="D115" s="166" t="s">
        <v>678</v>
      </c>
      <c r="E115" s="167">
        <v>3000</v>
      </c>
      <c r="F115" s="170" t="s">
        <v>207</v>
      </c>
      <c r="G115" s="171" t="s">
        <v>208</v>
      </c>
      <c r="H115" s="166" t="s">
        <v>298</v>
      </c>
      <c r="I115" s="230" t="s">
        <v>370</v>
      </c>
      <c r="J115" s="299"/>
    </row>
    <row r="116" spans="1:10" s="223" customFormat="1" ht="35.25" customHeight="1" outlineLevel="2">
      <c r="A116" s="262">
        <v>154</v>
      </c>
      <c r="B116" s="231">
        <v>41437</v>
      </c>
      <c r="C116" s="164" t="s">
        <v>679</v>
      </c>
      <c r="D116" s="166" t="s">
        <v>680</v>
      </c>
      <c r="E116" s="167">
        <v>3000</v>
      </c>
      <c r="F116" s="170" t="s">
        <v>207</v>
      </c>
      <c r="G116" s="171" t="s">
        <v>208</v>
      </c>
      <c r="H116" s="166" t="s">
        <v>298</v>
      </c>
      <c r="I116" s="230" t="s">
        <v>370</v>
      </c>
      <c r="J116" s="299"/>
    </row>
    <row r="117" spans="1:10" s="223" customFormat="1" ht="35.25" customHeight="1" outlineLevel="2">
      <c r="A117" s="262">
        <v>159</v>
      </c>
      <c r="B117" s="231">
        <v>41445</v>
      </c>
      <c r="C117" s="164" t="s">
        <v>726</v>
      </c>
      <c r="D117" s="166" t="s">
        <v>682</v>
      </c>
      <c r="E117" s="167">
        <v>3000</v>
      </c>
      <c r="F117" s="170" t="s">
        <v>207</v>
      </c>
      <c r="G117" s="171" t="s">
        <v>208</v>
      </c>
      <c r="H117" s="166" t="s">
        <v>298</v>
      </c>
      <c r="I117" s="230" t="s">
        <v>370</v>
      </c>
      <c r="J117" s="299"/>
    </row>
    <row r="118" spans="1:10" s="223" customFormat="1" ht="35.25" customHeight="1" outlineLevel="2">
      <c r="A118" s="262">
        <v>160</v>
      </c>
      <c r="B118" s="231">
        <v>41445</v>
      </c>
      <c r="C118" s="164" t="s">
        <v>604</v>
      </c>
      <c r="D118" s="166" t="s">
        <v>605</v>
      </c>
      <c r="E118" s="167">
        <v>375.4</v>
      </c>
      <c r="F118" s="170" t="s">
        <v>207</v>
      </c>
      <c r="G118" s="171" t="s">
        <v>208</v>
      </c>
      <c r="H118" s="166" t="s">
        <v>298</v>
      </c>
      <c r="I118" s="230" t="s">
        <v>324</v>
      </c>
      <c r="J118" s="299"/>
    </row>
    <row r="119" spans="1:10" s="223" customFormat="1" ht="35.25" customHeight="1" outlineLevel="2">
      <c r="A119" s="262">
        <v>184</v>
      </c>
      <c r="B119" s="231">
        <v>41472</v>
      </c>
      <c r="C119" s="164" t="s">
        <v>606</v>
      </c>
      <c r="D119" s="166" t="s">
        <v>595</v>
      </c>
      <c r="E119" s="167">
        <v>128.45</v>
      </c>
      <c r="F119" s="170" t="s">
        <v>207</v>
      </c>
      <c r="G119" s="171" t="s">
        <v>208</v>
      </c>
      <c r="H119" s="166" t="s">
        <v>298</v>
      </c>
      <c r="I119" s="230" t="s">
        <v>414</v>
      </c>
      <c r="J119" s="299"/>
    </row>
    <row r="120" spans="1:10" s="223" customFormat="1" ht="35.25" customHeight="1" outlineLevel="2">
      <c r="A120" s="262">
        <v>186</v>
      </c>
      <c r="B120" s="231">
        <v>41472</v>
      </c>
      <c r="C120" s="164" t="s">
        <v>553</v>
      </c>
      <c r="D120" s="166" t="s">
        <v>548</v>
      </c>
      <c r="E120" s="167">
        <v>2370.59</v>
      </c>
      <c r="F120" s="170" t="s">
        <v>207</v>
      </c>
      <c r="G120" s="171" t="s">
        <v>208</v>
      </c>
      <c r="H120" s="166" t="s">
        <v>298</v>
      </c>
      <c r="I120" s="230" t="s">
        <v>414</v>
      </c>
      <c r="J120" s="299"/>
    </row>
    <row r="121" spans="1:10" s="223" customFormat="1" ht="35.25" customHeight="1" outlineLevel="2">
      <c r="A121" s="262">
        <v>207</v>
      </c>
      <c r="B121" s="231">
        <v>41514</v>
      </c>
      <c r="C121" s="164" t="s">
        <v>607</v>
      </c>
      <c r="D121" s="166" t="s">
        <v>586</v>
      </c>
      <c r="E121" s="167">
        <v>224</v>
      </c>
      <c r="F121" s="170" t="s">
        <v>207</v>
      </c>
      <c r="G121" s="171" t="s">
        <v>208</v>
      </c>
      <c r="H121" s="166" t="s">
        <v>298</v>
      </c>
      <c r="I121" s="230" t="s">
        <v>534</v>
      </c>
      <c r="J121" s="299"/>
    </row>
    <row r="122" spans="1:10" s="223" customFormat="1" ht="35.25" customHeight="1" outlineLevel="2">
      <c r="A122" s="262">
        <v>208</v>
      </c>
      <c r="B122" s="231">
        <v>41514</v>
      </c>
      <c r="C122" s="164" t="s">
        <v>373</v>
      </c>
      <c r="D122" s="166" t="s">
        <v>586</v>
      </c>
      <c r="E122" s="167">
        <v>50</v>
      </c>
      <c r="F122" s="170" t="s">
        <v>207</v>
      </c>
      <c r="G122" s="171" t="s">
        <v>208</v>
      </c>
      <c r="H122" s="166" t="s">
        <v>298</v>
      </c>
      <c r="I122" s="230" t="s">
        <v>414</v>
      </c>
      <c r="J122" s="299"/>
    </row>
    <row r="123" spans="1:10" s="223" customFormat="1" ht="35.25" customHeight="1" outlineLevel="2">
      <c r="A123" s="262">
        <v>209</v>
      </c>
      <c r="B123" s="267">
        <v>41514</v>
      </c>
      <c r="C123" s="164" t="s">
        <v>697</v>
      </c>
      <c r="D123" s="164" t="s">
        <v>301</v>
      </c>
      <c r="E123" s="167">
        <v>654.37</v>
      </c>
      <c r="F123" s="163" t="s">
        <v>207</v>
      </c>
      <c r="G123" s="164" t="s">
        <v>208</v>
      </c>
      <c r="H123" s="164" t="s">
        <v>298</v>
      </c>
      <c r="I123" s="230" t="s">
        <v>444</v>
      </c>
      <c r="J123" s="299"/>
    </row>
    <row r="124" spans="1:10" s="223" customFormat="1" ht="35.25" customHeight="1" outlineLevel="2">
      <c r="A124" s="262">
        <v>211</v>
      </c>
      <c r="B124" s="267">
        <v>41514</v>
      </c>
      <c r="C124" s="164" t="s">
        <v>608</v>
      </c>
      <c r="D124" s="166" t="s">
        <v>583</v>
      </c>
      <c r="E124" s="167">
        <v>90</v>
      </c>
      <c r="F124" s="170" t="s">
        <v>207</v>
      </c>
      <c r="G124" s="171" t="s">
        <v>208</v>
      </c>
      <c r="H124" s="166" t="s">
        <v>298</v>
      </c>
      <c r="I124" s="230" t="s">
        <v>432</v>
      </c>
      <c r="J124" s="299"/>
    </row>
    <row r="125" spans="1:10" s="223" customFormat="1" ht="35.25" customHeight="1" outlineLevel="2">
      <c r="A125" s="262">
        <v>239</v>
      </c>
      <c r="B125" s="231">
        <v>41533</v>
      </c>
      <c r="C125" s="164" t="s">
        <v>535</v>
      </c>
      <c r="D125" s="166" t="s">
        <v>536</v>
      </c>
      <c r="E125" s="167">
        <v>4840</v>
      </c>
      <c r="F125" s="170" t="s">
        <v>207</v>
      </c>
      <c r="G125" s="171" t="s">
        <v>208</v>
      </c>
      <c r="H125" s="166" t="s">
        <v>298</v>
      </c>
      <c r="I125" s="230" t="s">
        <v>439</v>
      </c>
      <c r="J125" s="299"/>
    </row>
    <row r="126" spans="1:10" s="223" customFormat="1" ht="35.25" customHeight="1" outlineLevel="2">
      <c r="A126" s="262">
        <v>244</v>
      </c>
      <c r="B126" s="231">
        <v>41548</v>
      </c>
      <c r="C126" s="164" t="s">
        <v>609</v>
      </c>
      <c r="D126" s="166" t="s">
        <v>583</v>
      </c>
      <c r="E126" s="167">
        <v>100</v>
      </c>
      <c r="F126" s="170" t="s">
        <v>207</v>
      </c>
      <c r="G126" s="171" t="s">
        <v>208</v>
      </c>
      <c r="H126" s="166" t="s">
        <v>298</v>
      </c>
      <c r="I126" s="230" t="s">
        <v>432</v>
      </c>
      <c r="J126" s="299"/>
    </row>
    <row r="127" spans="1:10" s="223" customFormat="1" ht="35.25" customHeight="1" outlineLevel="2">
      <c r="A127" s="262">
        <v>245</v>
      </c>
      <c r="B127" s="231">
        <v>41548</v>
      </c>
      <c r="C127" s="164" t="s">
        <v>584</v>
      </c>
      <c r="D127" s="166" t="s">
        <v>359</v>
      </c>
      <c r="E127" s="167">
        <v>233.57</v>
      </c>
      <c r="F127" s="170" t="s">
        <v>207</v>
      </c>
      <c r="G127" s="171" t="s">
        <v>208</v>
      </c>
      <c r="H127" s="166" t="s">
        <v>298</v>
      </c>
      <c r="I127" s="230" t="s">
        <v>414</v>
      </c>
      <c r="J127" s="299"/>
    </row>
    <row r="128" spans="1:10" s="223" customFormat="1" ht="35.25" customHeight="1" outlineLevel="2">
      <c r="A128" s="262">
        <v>249</v>
      </c>
      <c r="B128" s="231">
        <v>41551</v>
      </c>
      <c r="C128" s="164" t="s">
        <v>769</v>
      </c>
      <c r="D128" s="166" t="s">
        <v>359</v>
      </c>
      <c r="E128" s="167">
        <v>698</v>
      </c>
      <c r="F128" s="170" t="s">
        <v>207</v>
      </c>
      <c r="G128" s="171" t="s">
        <v>208</v>
      </c>
      <c r="H128" s="166" t="s">
        <v>298</v>
      </c>
      <c r="I128" s="230" t="s">
        <v>405</v>
      </c>
      <c r="J128" s="299"/>
    </row>
    <row r="129" spans="1:10" s="223" customFormat="1" ht="35.25" customHeight="1" outlineLevel="2">
      <c r="A129" s="262">
        <v>261</v>
      </c>
      <c r="B129" s="231">
        <v>41561</v>
      </c>
      <c r="C129" s="164" t="s">
        <v>610</v>
      </c>
      <c r="D129" s="166" t="s">
        <v>595</v>
      </c>
      <c r="E129" s="167">
        <v>205.73</v>
      </c>
      <c r="F129" s="170" t="s">
        <v>207</v>
      </c>
      <c r="G129" s="171" t="s">
        <v>208</v>
      </c>
      <c r="H129" s="166" t="s">
        <v>298</v>
      </c>
      <c r="I129" s="230" t="s">
        <v>414</v>
      </c>
      <c r="J129" s="299"/>
    </row>
    <row r="130" spans="1:10" s="223" customFormat="1" ht="35.25" customHeight="1" outlineLevel="2">
      <c r="A130" s="262">
        <v>263</v>
      </c>
      <c r="B130" s="231">
        <v>41561</v>
      </c>
      <c r="C130" s="164" t="s">
        <v>373</v>
      </c>
      <c r="D130" s="166" t="s">
        <v>611</v>
      </c>
      <c r="E130" s="167">
        <v>1593.91</v>
      </c>
      <c r="F130" s="170" t="s">
        <v>207</v>
      </c>
      <c r="G130" s="171" t="s">
        <v>208</v>
      </c>
      <c r="H130" s="166" t="s">
        <v>298</v>
      </c>
      <c r="I130" s="230" t="s">
        <v>324</v>
      </c>
      <c r="J130" s="299"/>
    </row>
    <row r="131" spans="1:10" s="223" customFormat="1" ht="35.25" customHeight="1" outlineLevel="2">
      <c r="A131" s="262">
        <v>264</v>
      </c>
      <c r="B131" s="231">
        <v>41561</v>
      </c>
      <c r="C131" s="164" t="s">
        <v>612</v>
      </c>
      <c r="D131" s="166" t="s">
        <v>605</v>
      </c>
      <c r="E131" s="167">
        <v>883.02</v>
      </c>
      <c r="F131" s="170" t="s">
        <v>207</v>
      </c>
      <c r="G131" s="171" t="s">
        <v>208</v>
      </c>
      <c r="H131" s="166" t="s">
        <v>298</v>
      </c>
      <c r="I131" s="230" t="s">
        <v>324</v>
      </c>
      <c r="J131" s="299"/>
    </row>
    <row r="132" spans="1:10" s="223" customFormat="1" ht="35.25" customHeight="1" outlineLevel="2">
      <c r="A132" s="262">
        <v>268</v>
      </c>
      <c r="B132" s="231">
        <v>41569</v>
      </c>
      <c r="C132" s="164" t="s">
        <v>555</v>
      </c>
      <c r="D132" s="166" t="s">
        <v>548</v>
      </c>
      <c r="E132" s="167">
        <v>3101.97</v>
      </c>
      <c r="F132" s="170" t="s">
        <v>207</v>
      </c>
      <c r="G132" s="171" t="s">
        <v>208</v>
      </c>
      <c r="H132" s="166" t="s">
        <v>298</v>
      </c>
      <c r="I132" s="230" t="s">
        <v>414</v>
      </c>
      <c r="J132" s="299"/>
    </row>
    <row r="133" spans="1:10" s="223" customFormat="1" ht="35.25" customHeight="1" outlineLevel="2">
      <c r="A133" s="262">
        <v>269</v>
      </c>
      <c r="B133" s="231">
        <v>41577</v>
      </c>
      <c r="C133" s="164" t="s">
        <v>720</v>
      </c>
      <c r="D133" s="164" t="s">
        <v>301</v>
      </c>
      <c r="E133" s="167">
        <v>926.22</v>
      </c>
      <c r="F133" s="163" t="s">
        <v>207</v>
      </c>
      <c r="G133" s="164" t="s">
        <v>208</v>
      </c>
      <c r="H133" s="164" t="s">
        <v>298</v>
      </c>
      <c r="I133" s="230" t="s">
        <v>444</v>
      </c>
      <c r="J133" s="299"/>
    </row>
    <row r="134" spans="1:10" s="223" customFormat="1" ht="35.25" customHeight="1" outlineLevel="2">
      <c r="A134" s="262">
        <v>282</v>
      </c>
      <c r="B134" s="231">
        <v>41596</v>
      </c>
      <c r="C134" s="456" t="s">
        <v>787</v>
      </c>
      <c r="D134" s="456" t="s">
        <v>611</v>
      </c>
      <c r="E134" s="167">
        <v>5000</v>
      </c>
      <c r="F134" s="170" t="s">
        <v>207</v>
      </c>
      <c r="G134" s="456" t="s">
        <v>208</v>
      </c>
      <c r="H134" s="162" t="s">
        <v>298</v>
      </c>
      <c r="I134" s="479" t="s">
        <v>324</v>
      </c>
      <c r="J134" s="299"/>
    </row>
    <row r="135" spans="1:10" s="223" customFormat="1" ht="35.25" customHeight="1" outlineLevel="2">
      <c r="A135" s="262">
        <v>283</v>
      </c>
      <c r="B135" s="231">
        <v>41596</v>
      </c>
      <c r="C135" s="456" t="s">
        <v>788</v>
      </c>
      <c r="D135" s="456" t="s">
        <v>583</v>
      </c>
      <c r="E135" s="167">
        <v>24.3</v>
      </c>
      <c r="F135" s="170" t="s">
        <v>207</v>
      </c>
      <c r="G135" s="456" t="s">
        <v>208</v>
      </c>
      <c r="H135" s="162" t="s">
        <v>298</v>
      </c>
      <c r="I135" s="479" t="s">
        <v>432</v>
      </c>
      <c r="J135" s="299"/>
    </row>
    <row r="136" spans="1:10" s="223" customFormat="1" ht="35.25" customHeight="1" outlineLevel="2">
      <c r="A136" s="262">
        <v>285</v>
      </c>
      <c r="B136" s="231">
        <v>41596</v>
      </c>
      <c r="C136" s="456" t="s">
        <v>807</v>
      </c>
      <c r="D136" s="456" t="s">
        <v>536</v>
      </c>
      <c r="E136" s="167">
        <v>3630</v>
      </c>
      <c r="F136" s="170" t="s">
        <v>207</v>
      </c>
      <c r="G136" s="456" t="s">
        <v>208</v>
      </c>
      <c r="H136" s="162" t="s">
        <v>298</v>
      </c>
      <c r="I136" s="479" t="s">
        <v>806</v>
      </c>
      <c r="J136" s="299"/>
    </row>
    <row r="137" spans="1:10" s="223" customFormat="1" ht="35.25" customHeight="1" outlineLevel="2">
      <c r="A137" s="262">
        <v>316</v>
      </c>
      <c r="B137" s="231">
        <v>41602</v>
      </c>
      <c r="C137" s="456" t="s">
        <v>793</v>
      </c>
      <c r="D137" s="456" t="s">
        <v>586</v>
      </c>
      <c r="E137" s="167">
        <v>35.46</v>
      </c>
      <c r="F137" s="170" t="s">
        <v>207</v>
      </c>
      <c r="G137" s="456" t="s">
        <v>208</v>
      </c>
      <c r="H137" s="162" t="s">
        <v>298</v>
      </c>
      <c r="I137" s="479" t="s">
        <v>405</v>
      </c>
      <c r="J137" s="299"/>
    </row>
    <row r="138" spans="1:10" s="223" customFormat="1" ht="35.25" customHeight="1" outlineLevel="2">
      <c r="A138" s="262">
        <v>317</v>
      </c>
      <c r="B138" s="231">
        <v>41602</v>
      </c>
      <c r="C138" s="456" t="s">
        <v>373</v>
      </c>
      <c r="D138" s="456" t="s">
        <v>586</v>
      </c>
      <c r="E138" s="167">
        <v>105</v>
      </c>
      <c r="F138" s="170" t="s">
        <v>207</v>
      </c>
      <c r="G138" s="456" t="s">
        <v>208</v>
      </c>
      <c r="H138" s="162" t="s">
        <v>298</v>
      </c>
      <c r="I138" s="479" t="s">
        <v>405</v>
      </c>
      <c r="J138" s="299"/>
    </row>
    <row r="139" spans="1:10" s="223" customFormat="1" ht="35.25" customHeight="1" outlineLevel="2">
      <c r="A139" s="262">
        <v>318</v>
      </c>
      <c r="B139" s="231">
        <v>41602</v>
      </c>
      <c r="C139" s="456" t="s">
        <v>794</v>
      </c>
      <c r="D139" s="456" t="s">
        <v>586</v>
      </c>
      <c r="E139" s="167">
        <v>219.6</v>
      </c>
      <c r="F139" s="170" t="s">
        <v>207</v>
      </c>
      <c r="G139" s="456" t="s">
        <v>208</v>
      </c>
      <c r="H139" s="162" t="s">
        <v>298</v>
      </c>
      <c r="I139" s="479" t="s">
        <v>439</v>
      </c>
      <c r="J139" s="299"/>
    </row>
    <row r="140" spans="1:10" s="223" customFormat="1" ht="35.25" customHeight="1" outlineLevel="2">
      <c r="A140" s="262">
        <v>320</v>
      </c>
      <c r="B140" s="231">
        <v>41603</v>
      </c>
      <c r="C140" s="456" t="s">
        <v>795</v>
      </c>
      <c r="D140" s="456" t="s">
        <v>621</v>
      </c>
      <c r="E140" s="167">
        <v>500</v>
      </c>
      <c r="F140" s="170" t="s">
        <v>207</v>
      </c>
      <c r="G140" s="456" t="s">
        <v>208</v>
      </c>
      <c r="H140" s="162" t="s">
        <v>298</v>
      </c>
      <c r="I140" s="479" t="s">
        <v>439</v>
      </c>
      <c r="J140" s="299"/>
    </row>
    <row r="141" spans="1:10" s="223" customFormat="1" ht="35.25" customHeight="1" outlineLevel="2">
      <c r="A141" s="262">
        <v>338</v>
      </c>
      <c r="B141" s="231">
        <v>41611</v>
      </c>
      <c r="C141" s="456" t="s">
        <v>797</v>
      </c>
      <c r="D141" s="456" t="s">
        <v>359</v>
      </c>
      <c r="E141" s="167">
        <v>2000</v>
      </c>
      <c r="F141" s="170" t="s">
        <v>207</v>
      </c>
      <c r="G141" s="456" t="s">
        <v>208</v>
      </c>
      <c r="H141" s="162" t="s">
        <v>298</v>
      </c>
      <c r="I141" s="479" t="s">
        <v>439</v>
      </c>
      <c r="J141" s="299"/>
    </row>
    <row r="142" spans="1:10" s="223" customFormat="1" ht="35.25" customHeight="1" outlineLevel="2">
      <c r="A142" s="262">
        <v>343</v>
      </c>
      <c r="B142" s="231">
        <v>41631</v>
      </c>
      <c r="C142" s="456" t="s">
        <v>803</v>
      </c>
      <c r="D142" s="456" t="s">
        <v>536</v>
      </c>
      <c r="E142" s="167">
        <v>5573.26</v>
      </c>
      <c r="F142" s="170" t="s">
        <v>207</v>
      </c>
      <c r="G142" s="456" t="s">
        <v>208</v>
      </c>
      <c r="H142" s="162" t="s">
        <v>298</v>
      </c>
      <c r="I142" s="479" t="s">
        <v>439</v>
      </c>
      <c r="J142" s="299"/>
    </row>
    <row r="143" spans="1:10" s="223" customFormat="1" ht="35.25" customHeight="1" outlineLevel="2">
      <c r="A143" s="262">
        <v>344</v>
      </c>
      <c r="B143" s="231">
        <v>41631</v>
      </c>
      <c r="C143" s="456" t="s">
        <v>804</v>
      </c>
      <c r="D143" s="456" t="s">
        <v>536</v>
      </c>
      <c r="E143" s="167">
        <v>5164.26</v>
      </c>
      <c r="F143" s="170" t="s">
        <v>207</v>
      </c>
      <c r="G143" s="456" t="s">
        <v>208</v>
      </c>
      <c r="H143" s="162" t="s">
        <v>298</v>
      </c>
      <c r="I143" s="479" t="s">
        <v>439</v>
      </c>
      <c r="J143" s="299"/>
    </row>
    <row r="144" spans="1:10" s="223" customFormat="1" ht="35.25" customHeight="1" outlineLevel="2">
      <c r="A144" s="262">
        <v>345</v>
      </c>
      <c r="B144" s="231">
        <v>41631</v>
      </c>
      <c r="C144" s="456" t="s">
        <v>805</v>
      </c>
      <c r="D144" s="456" t="s">
        <v>536</v>
      </c>
      <c r="E144" s="167">
        <v>5612</v>
      </c>
      <c r="F144" s="170" t="s">
        <v>207</v>
      </c>
      <c r="G144" s="456" t="s">
        <v>208</v>
      </c>
      <c r="H144" s="162" t="s">
        <v>298</v>
      </c>
      <c r="I144" s="479" t="s">
        <v>441</v>
      </c>
      <c r="J144" s="299"/>
    </row>
    <row r="145" spans="1:10" s="223" customFormat="1" ht="35.25" customHeight="1" outlineLevel="2">
      <c r="A145" s="262">
        <v>347</v>
      </c>
      <c r="B145" s="231">
        <v>41632</v>
      </c>
      <c r="C145" s="456" t="s">
        <v>800</v>
      </c>
      <c r="D145" s="456" t="s">
        <v>586</v>
      </c>
      <c r="E145" s="167">
        <v>302.84</v>
      </c>
      <c r="F145" s="170" t="s">
        <v>207</v>
      </c>
      <c r="G145" s="456" t="s">
        <v>208</v>
      </c>
      <c r="H145" s="162" t="s">
        <v>298</v>
      </c>
      <c r="I145" s="479" t="s">
        <v>409</v>
      </c>
      <c r="J145" s="299"/>
    </row>
    <row r="146" spans="1:10" s="223" customFormat="1" ht="35.25" customHeight="1" outlineLevel="2">
      <c r="A146" s="262">
        <v>348</v>
      </c>
      <c r="B146" s="231">
        <v>41632</v>
      </c>
      <c r="C146" s="456" t="s">
        <v>801</v>
      </c>
      <c r="D146" s="456" t="s">
        <v>586</v>
      </c>
      <c r="E146" s="167">
        <v>507.56</v>
      </c>
      <c r="F146" s="170" t="s">
        <v>207</v>
      </c>
      <c r="G146" s="456" t="s">
        <v>208</v>
      </c>
      <c r="H146" s="162" t="s">
        <v>298</v>
      </c>
      <c r="I146" s="479" t="s">
        <v>409</v>
      </c>
      <c r="J146" s="299"/>
    </row>
    <row r="147" spans="1:10" s="223" customFormat="1" ht="35.25" customHeight="1" outlineLevel="2">
      <c r="A147" s="262">
        <v>350</v>
      </c>
      <c r="B147" s="231">
        <v>41638</v>
      </c>
      <c r="C147" s="164" t="s">
        <v>554</v>
      </c>
      <c r="D147" s="166" t="s">
        <v>372</v>
      </c>
      <c r="E147" s="167">
        <v>2632.11</v>
      </c>
      <c r="F147" s="170" t="s">
        <v>207</v>
      </c>
      <c r="G147" s="171" t="s">
        <v>208</v>
      </c>
      <c r="H147" s="166" t="s">
        <v>298</v>
      </c>
      <c r="I147" s="230" t="s">
        <v>502</v>
      </c>
      <c r="J147" s="299"/>
    </row>
    <row r="148" spans="1:10" s="223" customFormat="1" ht="35.25" customHeight="1" outlineLevel="2">
      <c r="A148" s="262">
        <v>351</v>
      </c>
      <c r="B148" s="231">
        <v>41639</v>
      </c>
      <c r="C148" s="164" t="s">
        <v>966</v>
      </c>
      <c r="D148" s="166" t="s">
        <v>286</v>
      </c>
      <c r="E148" s="167">
        <v>5000</v>
      </c>
      <c r="F148" s="170" t="s">
        <v>207</v>
      </c>
      <c r="G148" s="171" t="s">
        <v>208</v>
      </c>
      <c r="H148" s="166" t="s">
        <v>298</v>
      </c>
      <c r="I148" s="230" t="s">
        <v>502</v>
      </c>
      <c r="J148" s="299"/>
    </row>
    <row r="149" spans="1:10" s="223" customFormat="1" ht="35.25" customHeight="1" outlineLevel="1">
      <c r="A149" s="262"/>
      <c r="B149" s="231"/>
      <c r="C149" s="164"/>
      <c r="D149" s="166"/>
      <c r="E149" s="167">
        <f>SUBTOTAL(9,E75:E148)</f>
        <v>240991.75999999995</v>
      </c>
      <c r="F149" s="505" t="s">
        <v>931</v>
      </c>
      <c r="G149" s="171"/>
      <c r="H149" s="166"/>
      <c r="I149" s="230"/>
      <c r="J149" s="299"/>
    </row>
    <row r="150" spans="1:10" s="223" customFormat="1" ht="35.25" customHeight="1" outlineLevel="2">
      <c r="A150" s="262">
        <v>10</v>
      </c>
      <c r="B150" s="231">
        <v>41292</v>
      </c>
      <c r="C150" s="164" t="s">
        <v>562</v>
      </c>
      <c r="D150" s="166" t="s">
        <v>563</v>
      </c>
      <c r="E150" s="167">
        <v>95</v>
      </c>
      <c r="F150" s="170" t="s">
        <v>264</v>
      </c>
      <c r="G150" s="171" t="s">
        <v>265</v>
      </c>
      <c r="H150" s="166" t="s">
        <v>298</v>
      </c>
      <c r="I150" s="230" t="s">
        <v>444</v>
      </c>
      <c r="J150" s="299"/>
    </row>
    <row r="151" spans="1:10" s="223" customFormat="1" ht="35.25" customHeight="1" outlineLevel="2">
      <c r="A151" s="262">
        <v>11</v>
      </c>
      <c r="B151" s="231">
        <v>41292</v>
      </c>
      <c r="C151" s="164" t="s">
        <v>564</v>
      </c>
      <c r="D151" s="166" t="s">
        <v>563</v>
      </c>
      <c r="E151" s="167">
        <v>149.2</v>
      </c>
      <c r="F151" s="170" t="s">
        <v>264</v>
      </c>
      <c r="G151" s="171" t="s">
        <v>265</v>
      </c>
      <c r="H151" s="166" t="s">
        <v>298</v>
      </c>
      <c r="I151" s="230" t="s">
        <v>434</v>
      </c>
      <c r="J151" s="299"/>
    </row>
    <row r="152" spans="1:10" s="223" customFormat="1" ht="35.25" customHeight="1" outlineLevel="2">
      <c r="A152" s="262">
        <v>12</v>
      </c>
      <c r="B152" s="231">
        <v>41292</v>
      </c>
      <c r="C152" s="164" t="s">
        <v>565</v>
      </c>
      <c r="D152" s="166" t="s">
        <v>563</v>
      </c>
      <c r="E152" s="167">
        <v>614.78</v>
      </c>
      <c r="F152" s="170" t="s">
        <v>264</v>
      </c>
      <c r="G152" s="171" t="s">
        <v>265</v>
      </c>
      <c r="H152" s="166" t="s">
        <v>298</v>
      </c>
      <c r="I152" s="230" t="s">
        <v>340</v>
      </c>
      <c r="J152" s="299"/>
    </row>
    <row r="153" spans="1:10" s="223" customFormat="1" ht="35.25" customHeight="1" outlineLevel="2">
      <c r="A153" s="262">
        <v>13</v>
      </c>
      <c r="B153" s="231">
        <v>41292</v>
      </c>
      <c r="C153" s="164" t="s">
        <v>566</v>
      </c>
      <c r="D153" s="166" t="s">
        <v>563</v>
      </c>
      <c r="E153" s="167">
        <v>384.7</v>
      </c>
      <c r="F153" s="170" t="s">
        <v>264</v>
      </c>
      <c r="G153" s="171" t="s">
        <v>265</v>
      </c>
      <c r="H153" s="166" t="s">
        <v>298</v>
      </c>
      <c r="I153" s="230" t="s">
        <v>340</v>
      </c>
      <c r="J153" s="299"/>
    </row>
    <row r="154" spans="1:10" s="223" customFormat="1" ht="35.25" customHeight="1" outlineLevel="2">
      <c r="A154" s="262">
        <v>14</v>
      </c>
      <c r="B154" s="231">
        <v>41292</v>
      </c>
      <c r="C154" s="164" t="s">
        <v>567</v>
      </c>
      <c r="D154" s="166" t="s">
        <v>563</v>
      </c>
      <c r="E154" s="167">
        <v>385</v>
      </c>
      <c r="F154" s="170" t="s">
        <v>264</v>
      </c>
      <c r="G154" s="171" t="s">
        <v>265</v>
      </c>
      <c r="H154" s="166" t="s">
        <v>298</v>
      </c>
      <c r="I154" s="230" t="s">
        <v>340</v>
      </c>
      <c r="J154" s="299"/>
    </row>
    <row r="155" spans="1:10" s="223" customFormat="1" ht="35.25" customHeight="1" outlineLevel="2">
      <c r="A155" s="262">
        <v>19</v>
      </c>
      <c r="B155" s="231">
        <v>41295</v>
      </c>
      <c r="C155" s="164" t="s">
        <v>620</v>
      </c>
      <c r="D155" s="166" t="s">
        <v>621</v>
      </c>
      <c r="E155" s="167">
        <v>268.16</v>
      </c>
      <c r="F155" s="170" t="s">
        <v>264</v>
      </c>
      <c r="G155" s="171" t="s">
        <v>265</v>
      </c>
      <c r="H155" s="166" t="s">
        <v>298</v>
      </c>
      <c r="I155" s="230" t="s">
        <v>622</v>
      </c>
      <c r="J155" s="299"/>
    </row>
    <row r="156" spans="1:10" s="223" customFormat="1" ht="35.25" customHeight="1" outlineLevel="2">
      <c r="A156" s="262">
        <v>21</v>
      </c>
      <c r="B156" s="231">
        <v>41295</v>
      </c>
      <c r="C156" s="164" t="s">
        <v>623</v>
      </c>
      <c r="D156" s="166" t="s">
        <v>624</v>
      </c>
      <c r="E156" s="167">
        <v>218.33</v>
      </c>
      <c r="F156" s="170" t="s">
        <v>264</v>
      </c>
      <c r="G156" s="171" t="s">
        <v>265</v>
      </c>
      <c r="H156" s="166" t="s">
        <v>298</v>
      </c>
      <c r="I156" s="230" t="s">
        <v>434</v>
      </c>
      <c r="J156" s="299"/>
    </row>
    <row r="157" spans="1:10" s="223" customFormat="1" ht="35.25" customHeight="1" outlineLevel="2">
      <c r="A157" s="262">
        <v>22</v>
      </c>
      <c r="B157" s="231">
        <v>41295</v>
      </c>
      <c r="C157" s="164" t="s">
        <v>625</v>
      </c>
      <c r="D157" s="166" t="s">
        <v>626</v>
      </c>
      <c r="E157" s="167">
        <v>280.2</v>
      </c>
      <c r="F157" s="170" t="s">
        <v>264</v>
      </c>
      <c r="G157" s="171" t="s">
        <v>265</v>
      </c>
      <c r="H157" s="166" t="s">
        <v>298</v>
      </c>
      <c r="I157" s="230" t="s">
        <v>434</v>
      </c>
      <c r="J157" s="299"/>
    </row>
    <row r="158" spans="1:10" s="223" customFormat="1" ht="35.25" customHeight="1" outlineLevel="2">
      <c r="A158" s="262">
        <v>23</v>
      </c>
      <c r="B158" s="231">
        <v>41295</v>
      </c>
      <c r="C158" s="164" t="s">
        <v>627</v>
      </c>
      <c r="D158" s="166" t="s">
        <v>626</v>
      </c>
      <c r="E158" s="167">
        <v>391.54</v>
      </c>
      <c r="F158" s="170" t="s">
        <v>264</v>
      </c>
      <c r="G158" s="171" t="s">
        <v>265</v>
      </c>
      <c r="H158" s="166" t="s">
        <v>298</v>
      </c>
      <c r="I158" s="230" t="s">
        <v>340</v>
      </c>
      <c r="J158" s="299"/>
    </row>
    <row r="159" spans="1:10" s="223" customFormat="1" ht="35.25" customHeight="1" outlineLevel="2">
      <c r="A159" s="262">
        <v>24</v>
      </c>
      <c r="B159" s="231">
        <v>41295</v>
      </c>
      <c r="C159" s="164" t="s">
        <v>628</v>
      </c>
      <c r="D159" s="166" t="s">
        <v>626</v>
      </c>
      <c r="E159" s="167">
        <v>288.45</v>
      </c>
      <c r="F159" s="170" t="s">
        <v>264</v>
      </c>
      <c r="G159" s="171" t="s">
        <v>265</v>
      </c>
      <c r="H159" s="166" t="s">
        <v>298</v>
      </c>
      <c r="I159" s="230" t="s">
        <v>444</v>
      </c>
      <c r="J159" s="299"/>
    </row>
    <row r="160" spans="1:10" s="223" customFormat="1" ht="35.25" customHeight="1" outlineLevel="2">
      <c r="A160" s="262">
        <v>26</v>
      </c>
      <c r="B160" s="231">
        <v>41295</v>
      </c>
      <c r="C160" s="164" t="s">
        <v>629</v>
      </c>
      <c r="D160" s="166" t="s">
        <v>630</v>
      </c>
      <c r="E160" s="167">
        <v>125.88</v>
      </c>
      <c r="F160" s="170" t="s">
        <v>264</v>
      </c>
      <c r="G160" s="171" t="s">
        <v>265</v>
      </c>
      <c r="H160" s="166" t="s">
        <v>298</v>
      </c>
      <c r="I160" s="230" t="s">
        <v>340</v>
      </c>
      <c r="J160" s="299"/>
    </row>
    <row r="161" spans="1:10" s="223" customFormat="1" ht="35.25" customHeight="1" outlineLevel="2">
      <c r="A161" s="262">
        <v>27</v>
      </c>
      <c r="B161" s="231">
        <v>41295</v>
      </c>
      <c r="C161" s="164" t="s">
        <v>629</v>
      </c>
      <c r="D161" s="166" t="s">
        <v>630</v>
      </c>
      <c r="E161" s="167">
        <v>125.88</v>
      </c>
      <c r="F161" s="170" t="s">
        <v>264</v>
      </c>
      <c r="G161" s="171" t="s">
        <v>265</v>
      </c>
      <c r="H161" s="166" t="s">
        <v>298</v>
      </c>
      <c r="I161" s="230" t="s">
        <v>340</v>
      </c>
      <c r="J161" s="299"/>
    </row>
    <row r="162" spans="1:10" s="223" customFormat="1" ht="35.25" customHeight="1" outlineLevel="2">
      <c r="A162" s="262">
        <v>41</v>
      </c>
      <c r="B162" s="231">
        <v>41306</v>
      </c>
      <c r="C162" s="164" t="s">
        <v>568</v>
      </c>
      <c r="D162" s="166" t="s">
        <v>563</v>
      </c>
      <c r="E162" s="167">
        <v>484.91</v>
      </c>
      <c r="F162" s="170" t="s">
        <v>264</v>
      </c>
      <c r="G162" s="171" t="s">
        <v>265</v>
      </c>
      <c r="H162" s="166" t="s">
        <v>298</v>
      </c>
      <c r="I162" s="230" t="s">
        <v>340</v>
      </c>
      <c r="J162" s="299"/>
    </row>
    <row r="163" spans="1:10" s="223" customFormat="1" ht="35.25" customHeight="1" outlineLevel="2">
      <c r="A163" s="262">
        <v>42</v>
      </c>
      <c r="B163" s="231">
        <v>41306</v>
      </c>
      <c r="C163" s="164" t="s">
        <v>569</v>
      </c>
      <c r="D163" s="166" t="s">
        <v>563</v>
      </c>
      <c r="E163" s="167">
        <v>604.58</v>
      </c>
      <c r="F163" s="170" t="s">
        <v>264</v>
      </c>
      <c r="G163" s="171" t="s">
        <v>265</v>
      </c>
      <c r="H163" s="166" t="s">
        <v>298</v>
      </c>
      <c r="I163" s="230" t="s">
        <v>340</v>
      </c>
      <c r="J163" s="299"/>
    </row>
    <row r="164" spans="1:10" s="223" customFormat="1" ht="35.25" customHeight="1" outlineLevel="2">
      <c r="A164" s="262">
        <v>47</v>
      </c>
      <c r="B164" s="231">
        <v>41319</v>
      </c>
      <c r="C164" s="164" t="s">
        <v>570</v>
      </c>
      <c r="D164" s="166" t="s">
        <v>563</v>
      </c>
      <c r="E164" s="167">
        <v>553.41</v>
      </c>
      <c r="F164" s="170" t="s">
        <v>264</v>
      </c>
      <c r="G164" s="171" t="s">
        <v>265</v>
      </c>
      <c r="H164" s="166" t="s">
        <v>298</v>
      </c>
      <c r="I164" s="230" t="s">
        <v>561</v>
      </c>
      <c r="J164" s="299"/>
    </row>
    <row r="165" spans="1:10" s="223" customFormat="1" ht="35.25" customHeight="1" outlineLevel="2">
      <c r="A165" s="262">
        <v>80</v>
      </c>
      <c r="B165" s="231">
        <v>41344</v>
      </c>
      <c r="C165" s="164" t="s">
        <v>559</v>
      </c>
      <c r="D165" s="166" t="s">
        <v>560</v>
      </c>
      <c r="E165" s="167">
        <v>132</v>
      </c>
      <c r="F165" s="170" t="s">
        <v>264</v>
      </c>
      <c r="G165" s="171" t="s">
        <v>265</v>
      </c>
      <c r="H165" s="166" t="s">
        <v>298</v>
      </c>
      <c r="I165" s="230" t="s">
        <v>561</v>
      </c>
      <c r="J165" s="299"/>
    </row>
    <row r="166" spans="1:10" s="223" customFormat="1" ht="35.25" customHeight="1" outlineLevel="2">
      <c r="A166" s="262">
        <v>81</v>
      </c>
      <c r="B166" s="231">
        <v>41344</v>
      </c>
      <c r="C166" s="164" t="s">
        <v>571</v>
      </c>
      <c r="D166" s="166" t="s">
        <v>572</v>
      </c>
      <c r="E166" s="167">
        <v>805.86</v>
      </c>
      <c r="F166" s="170" t="s">
        <v>264</v>
      </c>
      <c r="G166" s="171" t="s">
        <v>265</v>
      </c>
      <c r="H166" s="166" t="s">
        <v>298</v>
      </c>
      <c r="I166" s="230" t="s">
        <v>561</v>
      </c>
      <c r="J166" s="299"/>
    </row>
    <row r="167" spans="1:10" s="223" customFormat="1" ht="35.25" customHeight="1" outlineLevel="2">
      <c r="A167" s="262">
        <v>90</v>
      </c>
      <c r="B167" s="231">
        <v>41352</v>
      </c>
      <c r="C167" s="164" t="s">
        <v>573</v>
      </c>
      <c r="D167" s="166" t="s">
        <v>563</v>
      </c>
      <c r="E167" s="167">
        <v>987.84</v>
      </c>
      <c r="F167" s="170" t="s">
        <v>264</v>
      </c>
      <c r="G167" s="171" t="s">
        <v>265</v>
      </c>
      <c r="H167" s="166" t="s">
        <v>298</v>
      </c>
      <c r="I167" s="230" t="s">
        <v>561</v>
      </c>
      <c r="J167" s="299"/>
    </row>
    <row r="168" spans="1:10" s="223" customFormat="1" ht="35.25" customHeight="1" outlineLevel="2">
      <c r="A168" s="262">
        <v>91</v>
      </c>
      <c r="B168" s="231">
        <v>41352</v>
      </c>
      <c r="C168" s="164" t="s">
        <v>574</v>
      </c>
      <c r="D168" s="166" t="s">
        <v>575</v>
      </c>
      <c r="E168" s="167">
        <v>203.5</v>
      </c>
      <c r="F168" s="170" t="s">
        <v>264</v>
      </c>
      <c r="G168" s="171" t="s">
        <v>265</v>
      </c>
      <c r="H168" s="166" t="s">
        <v>298</v>
      </c>
      <c r="I168" s="230" t="s">
        <v>340</v>
      </c>
      <c r="J168" s="299"/>
    </row>
    <row r="169" spans="1:10" s="223" customFormat="1" ht="35.25" customHeight="1" outlineLevel="2">
      <c r="A169" s="262">
        <v>93</v>
      </c>
      <c r="B169" s="231">
        <v>41353</v>
      </c>
      <c r="C169" s="164" t="s">
        <v>631</v>
      </c>
      <c r="D169" s="166" t="s">
        <v>632</v>
      </c>
      <c r="E169" s="167">
        <v>79.77</v>
      </c>
      <c r="F169" s="170" t="s">
        <v>264</v>
      </c>
      <c r="G169" s="171" t="s">
        <v>265</v>
      </c>
      <c r="H169" s="166" t="s">
        <v>298</v>
      </c>
      <c r="I169" s="230" t="s">
        <v>340</v>
      </c>
      <c r="J169" s="299"/>
    </row>
    <row r="170" spans="1:10" s="223" customFormat="1" ht="35.25" customHeight="1" outlineLevel="2">
      <c r="A170" s="262">
        <v>94</v>
      </c>
      <c r="B170" s="231">
        <v>41362</v>
      </c>
      <c r="C170" s="164" t="s">
        <v>618</v>
      </c>
      <c r="D170" s="166" t="s">
        <v>619</v>
      </c>
      <c r="E170" s="167">
        <v>100.01</v>
      </c>
      <c r="F170" s="170" t="s">
        <v>264</v>
      </c>
      <c r="G170" s="171" t="s">
        <v>267</v>
      </c>
      <c r="H170" s="166" t="s">
        <v>298</v>
      </c>
      <c r="I170" s="230" t="s">
        <v>561</v>
      </c>
      <c r="J170" s="299"/>
    </row>
    <row r="171" spans="1:10" s="223" customFormat="1" ht="35.25" customHeight="1" outlineLevel="2">
      <c r="A171" s="262">
        <v>113</v>
      </c>
      <c r="B171" s="231">
        <v>41390</v>
      </c>
      <c r="C171" s="164" t="s">
        <v>635</v>
      </c>
      <c r="D171" s="166" t="s">
        <v>634</v>
      </c>
      <c r="E171" s="167">
        <v>148.28</v>
      </c>
      <c r="F171" s="170" t="s">
        <v>264</v>
      </c>
      <c r="G171" s="171" t="s">
        <v>265</v>
      </c>
      <c r="H171" s="166" t="s">
        <v>298</v>
      </c>
      <c r="I171" s="230" t="s">
        <v>340</v>
      </c>
      <c r="J171" s="299"/>
    </row>
    <row r="172" spans="1:10" s="223" customFormat="1" ht="35.25" customHeight="1" outlineLevel="2">
      <c r="A172" s="262">
        <v>114</v>
      </c>
      <c r="B172" s="231">
        <v>41390</v>
      </c>
      <c r="C172" s="164" t="s">
        <v>633</v>
      </c>
      <c r="D172" s="166" t="s">
        <v>634</v>
      </c>
      <c r="E172" s="167">
        <v>186.36</v>
      </c>
      <c r="F172" s="170" t="s">
        <v>264</v>
      </c>
      <c r="G172" s="171" t="s">
        <v>265</v>
      </c>
      <c r="H172" s="166" t="s">
        <v>298</v>
      </c>
      <c r="I172" s="230" t="s">
        <v>340</v>
      </c>
      <c r="J172" s="299"/>
    </row>
    <row r="173" spans="1:10" s="223" customFormat="1" ht="35.25" customHeight="1" outlineLevel="2">
      <c r="A173" s="262">
        <v>130</v>
      </c>
      <c r="B173" s="231">
        <v>41407</v>
      </c>
      <c r="C173" s="164" t="s">
        <v>576</v>
      </c>
      <c r="D173" s="166" t="s">
        <v>572</v>
      </c>
      <c r="E173" s="167">
        <v>1185.8</v>
      </c>
      <c r="F173" s="170" t="s">
        <v>264</v>
      </c>
      <c r="G173" s="171" t="s">
        <v>265</v>
      </c>
      <c r="H173" s="166" t="s">
        <v>298</v>
      </c>
      <c r="I173" s="230" t="s">
        <v>561</v>
      </c>
      <c r="J173" s="299"/>
    </row>
    <row r="174" spans="1:10" s="223" customFormat="1" ht="35.25" customHeight="1" outlineLevel="2">
      <c r="A174" s="262">
        <v>136</v>
      </c>
      <c r="B174" s="231">
        <v>41414</v>
      </c>
      <c r="C174" s="164" t="s">
        <v>577</v>
      </c>
      <c r="D174" s="166" t="s">
        <v>578</v>
      </c>
      <c r="E174" s="167">
        <v>74.8</v>
      </c>
      <c r="F174" s="170" t="s">
        <v>264</v>
      </c>
      <c r="G174" s="171" t="s">
        <v>265</v>
      </c>
      <c r="H174" s="166" t="s">
        <v>298</v>
      </c>
      <c r="I174" s="230" t="s">
        <v>561</v>
      </c>
      <c r="J174" s="299"/>
    </row>
    <row r="175" spans="1:10" s="223" customFormat="1" ht="35.25" customHeight="1" outlineLevel="2">
      <c r="A175" s="262">
        <v>140</v>
      </c>
      <c r="B175" s="231">
        <v>41421</v>
      </c>
      <c r="C175" s="164" t="s">
        <v>636</v>
      </c>
      <c r="D175" s="166" t="s">
        <v>583</v>
      </c>
      <c r="E175" s="167">
        <v>36.03</v>
      </c>
      <c r="F175" s="170" t="s">
        <v>264</v>
      </c>
      <c r="G175" s="171" t="s">
        <v>265</v>
      </c>
      <c r="H175" s="166" t="s">
        <v>298</v>
      </c>
      <c r="I175" s="230" t="s">
        <v>340</v>
      </c>
      <c r="J175" s="299"/>
    </row>
    <row r="176" spans="1:10" s="223" customFormat="1" ht="35.25" customHeight="1" outlineLevel="2">
      <c r="A176" s="262">
        <v>161</v>
      </c>
      <c r="B176" s="231">
        <v>41450</v>
      </c>
      <c r="C176" s="164" t="s">
        <v>764</v>
      </c>
      <c r="D176" s="166" t="s">
        <v>579</v>
      </c>
      <c r="E176" s="167">
        <v>1155</v>
      </c>
      <c r="F176" s="170" t="s">
        <v>264</v>
      </c>
      <c r="G176" s="171" t="s">
        <v>265</v>
      </c>
      <c r="H176" s="166" t="s">
        <v>298</v>
      </c>
      <c r="I176" s="230" t="s">
        <v>344</v>
      </c>
      <c r="J176" s="299"/>
    </row>
    <row r="177" spans="1:10" s="223" customFormat="1" ht="35.25" customHeight="1" outlineLevel="2">
      <c r="A177" s="262">
        <v>185</v>
      </c>
      <c r="B177" s="231">
        <v>41472</v>
      </c>
      <c r="C177" s="164" t="s">
        <v>637</v>
      </c>
      <c r="D177" s="166" t="s">
        <v>634</v>
      </c>
      <c r="E177" s="167">
        <v>1233.61</v>
      </c>
      <c r="F177" s="170" t="s">
        <v>264</v>
      </c>
      <c r="G177" s="171" t="s">
        <v>265</v>
      </c>
      <c r="H177" s="166" t="s">
        <v>298</v>
      </c>
      <c r="I177" s="230" t="s">
        <v>561</v>
      </c>
      <c r="J177" s="299"/>
    </row>
    <row r="178" spans="1:10" s="223" customFormat="1" ht="35.25" customHeight="1" outlineLevel="2">
      <c r="A178" s="262">
        <v>187</v>
      </c>
      <c r="B178" s="231">
        <v>41472</v>
      </c>
      <c r="C178" s="164" t="s">
        <v>638</v>
      </c>
      <c r="D178" s="166" t="s">
        <v>634</v>
      </c>
      <c r="E178" s="167">
        <v>261</v>
      </c>
      <c r="F178" s="170" t="s">
        <v>264</v>
      </c>
      <c r="G178" s="171" t="s">
        <v>265</v>
      </c>
      <c r="H178" s="166" t="s">
        <v>298</v>
      </c>
      <c r="I178" s="230" t="s">
        <v>561</v>
      </c>
      <c r="J178" s="299"/>
    </row>
    <row r="179" spans="1:10" s="223" customFormat="1" ht="35.25" customHeight="1" outlineLevel="2">
      <c r="A179" s="262">
        <v>210</v>
      </c>
      <c r="B179" s="267">
        <v>41514</v>
      </c>
      <c r="C179" s="164" t="s">
        <v>639</v>
      </c>
      <c r="D179" s="166" t="s">
        <v>626</v>
      </c>
      <c r="E179" s="167">
        <v>44.64</v>
      </c>
      <c r="F179" s="170" t="s">
        <v>264</v>
      </c>
      <c r="G179" s="171" t="s">
        <v>265</v>
      </c>
      <c r="H179" s="166" t="s">
        <v>298</v>
      </c>
      <c r="I179" s="230" t="s">
        <v>434</v>
      </c>
      <c r="J179" s="299"/>
    </row>
    <row r="180" spans="1:10" s="223" customFormat="1" ht="35.25" customHeight="1" outlineLevel="2">
      <c r="A180" s="262">
        <v>212</v>
      </c>
      <c r="B180" s="267">
        <v>41514</v>
      </c>
      <c r="C180" s="164" t="s">
        <v>640</v>
      </c>
      <c r="D180" s="166" t="s">
        <v>619</v>
      </c>
      <c r="E180" s="167">
        <v>205.15</v>
      </c>
      <c r="F180" s="170" t="s">
        <v>264</v>
      </c>
      <c r="G180" s="171" t="s">
        <v>265</v>
      </c>
      <c r="H180" s="166" t="s">
        <v>298</v>
      </c>
      <c r="I180" s="230" t="s">
        <v>561</v>
      </c>
      <c r="J180" s="299"/>
    </row>
    <row r="181" spans="1:10" s="223" customFormat="1" ht="35.25" customHeight="1" outlineLevel="2">
      <c r="A181" s="262">
        <v>226</v>
      </c>
      <c r="B181" s="231">
        <v>41526</v>
      </c>
      <c r="C181" s="164" t="s">
        <v>641</v>
      </c>
      <c r="D181" s="166" t="s">
        <v>632</v>
      </c>
      <c r="E181" s="167">
        <v>370</v>
      </c>
      <c r="F181" s="170" t="s">
        <v>264</v>
      </c>
      <c r="G181" s="171" t="s">
        <v>265</v>
      </c>
      <c r="H181" s="166" t="s">
        <v>298</v>
      </c>
      <c r="I181" s="230" t="s">
        <v>340</v>
      </c>
      <c r="J181" s="299"/>
    </row>
    <row r="182" spans="1:10" s="223" customFormat="1" ht="35.25" customHeight="1" outlineLevel="2">
      <c r="A182" s="262">
        <v>227</v>
      </c>
      <c r="B182" s="231">
        <v>41530</v>
      </c>
      <c r="C182" s="164" t="s">
        <v>642</v>
      </c>
      <c r="D182" s="166" t="s">
        <v>341</v>
      </c>
      <c r="E182" s="167">
        <v>14279.2</v>
      </c>
      <c r="F182" s="170" t="s">
        <v>264</v>
      </c>
      <c r="G182" s="171" t="s">
        <v>265</v>
      </c>
      <c r="H182" s="166" t="s">
        <v>298</v>
      </c>
      <c r="I182" s="230" t="s">
        <v>340</v>
      </c>
      <c r="J182" s="299"/>
    </row>
    <row r="183" spans="1:10" s="223" customFormat="1" ht="35.25" customHeight="1" outlineLevel="2">
      <c r="A183" s="262">
        <v>228</v>
      </c>
      <c r="B183" s="231">
        <v>41530</v>
      </c>
      <c r="C183" s="164" t="s">
        <v>642</v>
      </c>
      <c r="D183" s="166" t="s">
        <v>431</v>
      </c>
      <c r="E183" s="167">
        <v>12749.6</v>
      </c>
      <c r="F183" s="170" t="s">
        <v>264</v>
      </c>
      <c r="G183" s="171" t="s">
        <v>265</v>
      </c>
      <c r="H183" s="166" t="s">
        <v>298</v>
      </c>
      <c r="I183" s="230" t="s">
        <v>340</v>
      </c>
      <c r="J183" s="299"/>
    </row>
    <row r="184" spans="1:10" s="223" customFormat="1" ht="35.25" customHeight="1" outlineLevel="2">
      <c r="A184" s="262">
        <v>229</v>
      </c>
      <c r="B184" s="231">
        <v>41530</v>
      </c>
      <c r="C184" s="164" t="s">
        <v>580</v>
      </c>
      <c r="D184" s="166" t="s">
        <v>581</v>
      </c>
      <c r="E184" s="167">
        <v>4952.18</v>
      </c>
      <c r="F184" s="170" t="s">
        <v>264</v>
      </c>
      <c r="G184" s="171" t="s">
        <v>265</v>
      </c>
      <c r="H184" s="166" t="s">
        <v>298</v>
      </c>
      <c r="I184" s="230" t="s">
        <v>561</v>
      </c>
      <c r="J184" s="299"/>
    </row>
    <row r="185" spans="1:10" s="223" customFormat="1" ht="35.25" customHeight="1" outlineLevel="2">
      <c r="A185" s="262">
        <v>230</v>
      </c>
      <c r="B185" s="231">
        <v>41530</v>
      </c>
      <c r="C185" s="164" t="s">
        <v>643</v>
      </c>
      <c r="D185" s="166" t="s">
        <v>644</v>
      </c>
      <c r="E185" s="167">
        <v>13666</v>
      </c>
      <c r="F185" s="170" t="s">
        <v>264</v>
      </c>
      <c r="G185" s="171" t="s">
        <v>265</v>
      </c>
      <c r="H185" s="166" t="s">
        <v>298</v>
      </c>
      <c r="I185" s="230" t="s">
        <v>340</v>
      </c>
      <c r="J185" s="299"/>
    </row>
    <row r="186" spans="1:10" s="223" customFormat="1" ht="35.25" customHeight="1" outlineLevel="2">
      <c r="A186" s="262">
        <v>235</v>
      </c>
      <c r="B186" s="231">
        <v>41533</v>
      </c>
      <c r="C186" s="164" t="s">
        <v>642</v>
      </c>
      <c r="D186" s="166" t="s">
        <v>645</v>
      </c>
      <c r="E186" s="167">
        <v>23205.6</v>
      </c>
      <c r="F186" s="170" t="s">
        <v>264</v>
      </c>
      <c r="G186" s="171" t="s">
        <v>265</v>
      </c>
      <c r="H186" s="166" t="s">
        <v>298</v>
      </c>
      <c r="I186" s="230" t="s">
        <v>340</v>
      </c>
      <c r="J186" s="299"/>
    </row>
    <row r="187" spans="1:10" s="223" customFormat="1" ht="35.25" customHeight="1" outlineLevel="2">
      <c r="A187" s="262">
        <v>236</v>
      </c>
      <c r="B187" s="231">
        <v>41533</v>
      </c>
      <c r="C187" s="164" t="s">
        <v>642</v>
      </c>
      <c r="D187" s="166" t="s">
        <v>343</v>
      </c>
      <c r="E187" s="167">
        <v>25100.4</v>
      </c>
      <c r="F187" s="170" t="s">
        <v>264</v>
      </c>
      <c r="G187" s="171" t="s">
        <v>265</v>
      </c>
      <c r="H187" s="166" t="s">
        <v>298</v>
      </c>
      <c r="I187" s="230" t="s">
        <v>340</v>
      </c>
      <c r="J187" s="299"/>
    </row>
    <row r="188" spans="1:10" s="223" customFormat="1" ht="35.25" customHeight="1" outlineLevel="2">
      <c r="A188" s="262">
        <v>237</v>
      </c>
      <c r="B188" s="231">
        <v>41533</v>
      </c>
      <c r="C188" s="164" t="s">
        <v>642</v>
      </c>
      <c r="D188" s="166" t="s">
        <v>342</v>
      </c>
      <c r="E188" s="167">
        <v>9813.4</v>
      </c>
      <c r="F188" s="170" t="s">
        <v>264</v>
      </c>
      <c r="G188" s="171" t="s">
        <v>265</v>
      </c>
      <c r="H188" s="166" t="s">
        <v>298</v>
      </c>
      <c r="I188" s="230" t="s">
        <v>340</v>
      </c>
      <c r="J188" s="299"/>
    </row>
    <row r="189" spans="1:10" s="223" customFormat="1" ht="35.25" customHeight="1" outlineLevel="2">
      <c r="A189" s="262">
        <v>238</v>
      </c>
      <c r="B189" s="231">
        <v>41533</v>
      </c>
      <c r="C189" s="164" t="s">
        <v>766</v>
      </c>
      <c r="D189" s="166" t="s">
        <v>297</v>
      </c>
      <c r="E189" s="167">
        <v>20.07</v>
      </c>
      <c r="F189" s="170" t="s">
        <v>264</v>
      </c>
      <c r="G189" s="171" t="s">
        <v>265</v>
      </c>
      <c r="H189" s="166" t="s">
        <v>298</v>
      </c>
      <c r="I189" s="230" t="s">
        <v>340</v>
      </c>
      <c r="J189" s="299"/>
    </row>
    <row r="190" spans="1:10" s="223" customFormat="1" ht="35.25" customHeight="1" outlineLevel="2">
      <c r="A190" s="262">
        <v>240</v>
      </c>
      <c r="B190" s="231">
        <v>41536</v>
      </c>
      <c r="C190" s="164" t="s">
        <v>768</v>
      </c>
      <c r="D190" s="166" t="s">
        <v>767</v>
      </c>
      <c r="E190" s="167">
        <v>10823</v>
      </c>
      <c r="F190" s="170" t="s">
        <v>264</v>
      </c>
      <c r="G190" s="171" t="s">
        <v>265</v>
      </c>
      <c r="H190" s="166" t="s">
        <v>298</v>
      </c>
      <c r="I190" s="230" t="s">
        <v>768</v>
      </c>
      <c r="J190" s="299"/>
    </row>
    <row r="191" spans="1:10" s="223" customFormat="1" ht="35.25" customHeight="1" outlineLevel="2">
      <c r="A191" s="262">
        <v>241</v>
      </c>
      <c r="B191" s="231">
        <v>41536</v>
      </c>
      <c r="C191" s="164" t="s">
        <v>307</v>
      </c>
      <c r="D191" s="166" t="s">
        <v>767</v>
      </c>
      <c r="E191" s="167">
        <v>95382.38</v>
      </c>
      <c r="F191" s="170" t="s">
        <v>264</v>
      </c>
      <c r="G191" s="171" t="s">
        <v>265</v>
      </c>
      <c r="H191" s="166" t="s">
        <v>298</v>
      </c>
      <c r="I191" s="230" t="s">
        <v>307</v>
      </c>
      <c r="J191" s="299"/>
    </row>
    <row r="192" spans="1:10" s="223" customFormat="1" ht="35.25" customHeight="1" outlineLevel="2">
      <c r="A192" s="262">
        <v>258</v>
      </c>
      <c r="B192" s="231">
        <v>41551</v>
      </c>
      <c r="C192" s="164" t="s">
        <v>770</v>
      </c>
      <c r="D192" s="166" t="s">
        <v>492</v>
      </c>
      <c r="E192" s="446">
        <v>350</v>
      </c>
      <c r="F192" s="170" t="s">
        <v>264</v>
      </c>
      <c r="G192" s="171" t="s">
        <v>265</v>
      </c>
      <c r="H192" s="166" t="s">
        <v>298</v>
      </c>
      <c r="I192" s="230" t="s">
        <v>340</v>
      </c>
      <c r="J192" s="299"/>
    </row>
    <row r="193" spans="1:10" s="223" customFormat="1" ht="35.25" customHeight="1" outlineLevel="2">
      <c r="A193" s="262">
        <v>259</v>
      </c>
      <c r="B193" s="231">
        <v>41561</v>
      </c>
      <c r="C193" s="164" t="s">
        <v>771</v>
      </c>
      <c r="D193" s="166" t="s">
        <v>563</v>
      </c>
      <c r="E193" s="167">
        <v>219.91</v>
      </c>
      <c r="F193" s="170" t="s">
        <v>264</v>
      </c>
      <c r="G193" s="171" t="s">
        <v>265</v>
      </c>
      <c r="H193" s="166" t="s">
        <v>298</v>
      </c>
      <c r="I193" s="230" t="s">
        <v>340</v>
      </c>
      <c r="J193" s="299"/>
    </row>
    <row r="194" spans="1:10" s="223" customFormat="1" ht="35.25" customHeight="1" outlineLevel="2">
      <c r="A194" s="262">
        <v>260</v>
      </c>
      <c r="B194" s="231">
        <v>41561</v>
      </c>
      <c r="C194" s="164" t="s">
        <v>582</v>
      </c>
      <c r="D194" s="166" t="s">
        <v>563</v>
      </c>
      <c r="E194" s="167">
        <v>79.91</v>
      </c>
      <c r="F194" s="170" t="s">
        <v>264</v>
      </c>
      <c r="G194" s="171" t="s">
        <v>265</v>
      </c>
      <c r="H194" s="166" t="s">
        <v>298</v>
      </c>
      <c r="I194" s="230" t="s">
        <v>340</v>
      </c>
      <c r="J194" s="299"/>
    </row>
    <row r="195" spans="1:10" s="223" customFormat="1" ht="35.25" customHeight="1" outlineLevel="2">
      <c r="A195" s="262">
        <v>262</v>
      </c>
      <c r="B195" s="231">
        <v>41561</v>
      </c>
      <c r="C195" s="164" t="s">
        <v>646</v>
      </c>
      <c r="D195" s="166" t="s">
        <v>632</v>
      </c>
      <c r="E195" s="167">
        <v>211.71</v>
      </c>
      <c r="F195" s="170" t="s">
        <v>264</v>
      </c>
      <c r="G195" s="171" t="s">
        <v>265</v>
      </c>
      <c r="H195" s="166" t="s">
        <v>298</v>
      </c>
      <c r="I195" s="230" t="s">
        <v>340</v>
      </c>
      <c r="J195" s="299"/>
    </row>
    <row r="196" spans="1:10" s="223" customFormat="1" ht="35.25" customHeight="1" outlineLevel="2">
      <c r="A196" s="262">
        <v>277</v>
      </c>
      <c r="B196" s="477">
        <v>41591</v>
      </c>
      <c r="C196" s="462" t="s">
        <v>841</v>
      </c>
      <c r="D196" s="457" t="s">
        <v>875</v>
      </c>
      <c r="E196" s="469">
        <v>1400</v>
      </c>
      <c r="F196" s="457" t="s">
        <v>264</v>
      </c>
      <c r="G196" s="457" t="s">
        <v>265</v>
      </c>
      <c r="H196" s="457" t="s">
        <v>298</v>
      </c>
      <c r="I196" s="478" t="s">
        <v>834</v>
      </c>
      <c r="J196" s="299"/>
    </row>
    <row r="197" spans="1:10" s="223" customFormat="1" ht="35.25" customHeight="1" outlineLevel="2">
      <c r="A197" s="262">
        <v>278</v>
      </c>
      <c r="B197" s="477">
        <v>41591</v>
      </c>
      <c r="C197" s="462" t="s">
        <v>842</v>
      </c>
      <c r="D197" s="457" t="s">
        <v>876</v>
      </c>
      <c r="E197" s="469">
        <v>1160</v>
      </c>
      <c r="F197" s="457" t="s">
        <v>264</v>
      </c>
      <c r="G197" s="457" t="s">
        <v>265</v>
      </c>
      <c r="H197" s="457" t="s">
        <v>298</v>
      </c>
      <c r="I197" s="478" t="s">
        <v>834</v>
      </c>
      <c r="J197" s="299"/>
    </row>
    <row r="198" spans="1:10" s="223" customFormat="1" ht="35.25" customHeight="1" outlineLevel="2">
      <c r="A198" s="262">
        <v>279</v>
      </c>
      <c r="B198" s="477">
        <v>41591</v>
      </c>
      <c r="C198" s="462" t="s">
        <v>843</v>
      </c>
      <c r="D198" s="457" t="s">
        <v>877</v>
      </c>
      <c r="E198" s="469">
        <v>437</v>
      </c>
      <c r="F198" s="457" t="s">
        <v>264</v>
      </c>
      <c r="G198" s="457" t="s">
        <v>265</v>
      </c>
      <c r="H198" s="457" t="s">
        <v>298</v>
      </c>
      <c r="I198" s="478" t="s">
        <v>834</v>
      </c>
      <c r="J198" s="299"/>
    </row>
    <row r="199" spans="1:10" s="223" customFormat="1" ht="35.25" customHeight="1" outlineLevel="2">
      <c r="A199" s="262">
        <v>280</v>
      </c>
      <c r="B199" s="477">
        <v>41591</v>
      </c>
      <c r="C199" s="462" t="s">
        <v>844</v>
      </c>
      <c r="D199" s="457" t="s">
        <v>878</v>
      </c>
      <c r="E199" s="469">
        <v>750</v>
      </c>
      <c r="F199" s="457" t="s">
        <v>264</v>
      </c>
      <c r="G199" s="457" t="s">
        <v>265</v>
      </c>
      <c r="H199" s="457" t="s">
        <v>298</v>
      </c>
      <c r="I199" s="478" t="s">
        <v>834</v>
      </c>
      <c r="J199" s="299"/>
    </row>
    <row r="200" spans="1:10" s="223" customFormat="1" ht="35.25" customHeight="1" outlineLevel="2">
      <c r="A200" s="262">
        <v>281</v>
      </c>
      <c r="B200" s="477">
        <v>41592</v>
      </c>
      <c r="C200" s="462" t="s">
        <v>845</v>
      </c>
      <c r="D200" s="457" t="s">
        <v>879</v>
      </c>
      <c r="E200" s="469">
        <v>3500</v>
      </c>
      <c r="F200" s="457" t="s">
        <v>264</v>
      </c>
      <c r="G200" s="457" t="s">
        <v>265</v>
      </c>
      <c r="H200" s="457" t="s">
        <v>298</v>
      </c>
      <c r="I200" s="478" t="s">
        <v>834</v>
      </c>
      <c r="J200" s="299"/>
    </row>
    <row r="201" spans="1:10" s="223" customFormat="1" ht="35.25" customHeight="1" outlineLevel="2">
      <c r="A201" s="262">
        <v>284</v>
      </c>
      <c r="B201" s="231">
        <v>41596</v>
      </c>
      <c r="C201" s="456" t="s">
        <v>808</v>
      </c>
      <c r="D201" s="456" t="s">
        <v>560</v>
      </c>
      <c r="E201" s="167">
        <v>99</v>
      </c>
      <c r="F201" s="170" t="s">
        <v>264</v>
      </c>
      <c r="G201" s="456" t="s">
        <v>265</v>
      </c>
      <c r="H201" s="162" t="s">
        <v>298</v>
      </c>
      <c r="I201" s="479" t="s">
        <v>561</v>
      </c>
      <c r="J201" s="299"/>
    </row>
    <row r="202" spans="1:10" s="223" customFormat="1" ht="35.25" customHeight="1" outlineLevel="2">
      <c r="A202" s="262">
        <v>290</v>
      </c>
      <c r="B202" s="477">
        <v>41596</v>
      </c>
      <c r="C202" s="462" t="s">
        <v>846</v>
      </c>
      <c r="D202" s="457" t="s">
        <v>880</v>
      </c>
      <c r="E202" s="469">
        <v>873.06</v>
      </c>
      <c r="F202" s="457" t="s">
        <v>264</v>
      </c>
      <c r="G202" s="457" t="s">
        <v>265</v>
      </c>
      <c r="H202" s="457" t="s">
        <v>298</v>
      </c>
      <c r="I202" s="478" t="s">
        <v>834</v>
      </c>
      <c r="J202" s="299"/>
    </row>
    <row r="203" spans="1:10" s="223" customFormat="1" ht="35.25" customHeight="1" outlineLevel="2">
      <c r="A203" s="262">
        <v>291</v>
      </c>
      <c r="B203" s="477">
        <v>41596</v>
      </c>
      <c r="C203" s="462" t="s">
        <v>847</v>
      </c>
      <c r="D203" s="457" t="s">
        <v>881</v>
      </c>
      <c r="E203" s="469">
        <v>90.2</v>
      </c>
      <c r="F203" s="457" t="s">
        <v>264</v>
      </c>
      <c r="G203" s="457" t="s">
        <v>265</v>
      </c>
      <c r="H203" s="457" t="s">
        <v>298</v>
      </c>
      <c r="I203" s="478" t="s">
        <v>834</v>
      </c>
      <c r="J203" s="299"/>
    </row>
    <row r="204" spans="1:10" s="223" customFormat="1" ht="35.25" customHeight="1" outlineLevel="2">
      <c r="A204" s="262">
        <v>292</v>
      </c>
      <c r="B204" s="477">
        <v>41596</v>
      </c>
      <c r="C204" s="462" t="s">
        <v>848</v>
      </c>
      <c r="D204" s="457" t="s">
        <v>882</v>
      </c>
      <c r="E204" s="469">
        <v>564</v>
      </c>
      <c r="F204" s="457" t="s">
        <v>264</v>
      </c>
      <c r="G204" s="457" t="s">
        <v>265</v>
      </c>
      <c r="H204" s="457" t="s">
        <v>298</v>
      </c>
      <c r="I204" s="478" t="s">
        <v>834</v>
      </c>
      <c r="J204" s="299"/>
    </row>
    <row r="205" spans="1:10" s="223" customFormat="1" ht="35.25" customHeight="1" outlineLevel="2">
      <c r="A205" s="262">
        <v>293</v>
      </c>
      <c r="B205" s="477">
        <v>41596</v>
      </c>
      <c r="C205" s="462" t="s">
        <v>849</v>
      </c>
      <c r="D205" s="457" t="s">
        <v>883</v>
      </c>
      <c r="E205" s="469">
        <v>459.55</v>
      </c>
      <c r="F205" s="457" t="s">
        <v>264</v>
      </c>
      <c r="G205" s="457" t="s">
        <v>265</v>
      </c>
      <c r="H205" s="457" t="s">
        <v>298</v>
      </c>
      <c r="I205" s="478" t="s">
        <v>834</v>
      </c>
      <c r="J205" s="299"/>
    </row>
    <row r="206" spans="1:10" s="223" customFormat="1" ht="35.25" customHeight="1" outlineLevel="2">
      <c r="A206" s="262">
        <v>294</v>
      </c>
      <c r="B206" s="477">
        <v>41596</v>
      </c>
      <c r="C206" s="462" t="s">
        <v>850</v>
      </c>
      <c r="D206" s="457" t="s">
        <v>884</v>
      </c>
      <c r="E206" s="469">
        <v>977.16</v>
      </c>
      <c r="F206" s="457" t="s">
        <v>264</v>
      </c>
      <c r="G206" s="457" t="s">
        <v>265</v>
      </c>
      <c r="H206" s="457" t="s">
        <v>298</v>
      </c>
      <c r="I206" s="478" t="s">
        <v>834</v>
      </c>
      <c r="J206" s="299"/>
    </row>
    <row r="207" spans="1:10" s="223" customFormat="1" ht="35.25" customHeight="1" outlineLevel="2">
      <c r="A207" s="262">
        <v>295</v>
      </c>
      <c r="B207" s="231">
        <v>41598</v>
      </c>
      <c r="C207" s="164" t="s">
        <v>809</v>
      </c>
      <c r="D207" s="166" t="s">
        <v>767</v>
      </c>
      <c r="E207" s="167">
        <v>43117.24</v>
      </c>
      <c r="F207" s="170" t="s">
        <v>264</v>
      </c>
      <c r="G207" s="171" t="s">
        <v>265</v>
      </c>
      <c r="H207" s="166" t="s">
        <v>298</v>
      </c>
      <c r="I207" s="230" t="s">
        <v>307</v>
      </c>
      <c r="J207" s="299"/>
    </row>
    <row r="208" spans="1:10" s="223" customFormat="1" ht="35.25" customHeight="1" outlineLevel="2">
      <c r="A208" s="262">
        <v>296</v>
      </c>
      <c r="B208" s="477">
        <v>41598</v>
      </c>
      <c r="C208" s="462" t="s">
        <v>851</v>
      </c>
      <c r="D208" s="457" t="s">
        <v>885</v>
      </c>
      <c r="E208" s="469">
        <v>985.9</v>
      </c>
      <c r="F208" s="457" t="s">
        <v>264</v>
      </c>
      <c r="G208" s="457" t="s">
        <v>265</v>
      </c>
      <c r="H208" s="457" t="s">
        <v>298</v>
      </c>
      <c r="I208" s="478" t="s">
        <v>834</v>
      </c>
      <c r="J208" s="299"/>
    </row>
    <row r="209" spans="1:10" s="223" customFormat="1" ht="35.25" customHeight="1" outlineLevel="2">
      <c r="A209" s="262">
        <v>297</v>
      </c>
      <c r="B209" s="477">
        <v>41598</v>
      </c>
      <c r="C209" s="462" t="s">
        <v>852</v>
      </c>
      <c r="D209" s="457" t="s">
        <v>886</v>
      </c>
      <c r="E209" s="469">
        <v>528.68</v>
      </c>
      <c r="F209" s="457" t="s">
        <v>264</v>
      </c>
      <c r="G209" s="457" t="s">
        <v>265</v>
      </c>
      <c r="H209" s="457" t="s">
        <v>298</v>
      </c>
      <c r="I209" s="478" t="s">
        <v>834</v>
      </c>
      <c r="J209" s="299"/>
    </row>
    <row r="210" spans="1:10" s="223" customFormat="1" ht="35.25" customHeight="1" outlineLevel="2">
      <c r="A210" s="262">
        <v>298</v>
      </c>
      <c r="B210" s="477">
        <v>41598</v>
      </c>
      <c r="C210" s="462" t="s">
        <v>853</v>
      </c>
      <c r="D210" s="457" t="s">
        <v>887</v>
      </c>
      <c r="E210" s="469">
        <v>1012.84</v>
      </c>
      <c r="F210" s="457" t="s">
        <v>264</v>
      </c>
      <c r="G210" s="457" t="s">
        <v>265</v>
      </c>
      <c r="H210" s="457" t="s">
        <v>298</v>
      </c>
      <c r="I210" s="478" t="s">
        <v>834</v>
      </c>
      <c r="J210" s="299"/>
    </row>
    <row r="211" spans="1:10" s="223" customFormat="1" ht="35.25" customHeight="1" outlineLevel="2">
      <c r="A211" s="262">
        <v>299</v>
      </c>
      <c r="B211" s="477">
        <v>41598</v>
      </c>
      <c r="C211" s="462" t="s">
        <v>854</v>
      </c>
      <c r="D211" s="457" t="s">
        <v>888</v>
      </c>
      <c r="E211" s="469">
        <v>614.49</v>
      </c>
      <c r="F211" s="457" t="s">
        <v>264</v>
      </c>
      <c r="G211" s="457" t="s">
        <v>265</v>
      </c>
      <c r="H211" s="457" t="s">
        <v>298</v>
      </c>
      <c r="I211" s="478" t="s">
        <v>834</v>
      </c>
      <c r="J211" s="299"/>
    </row>
    <row r="212" spans="1:10" s="223" customFormat="1" ht="35.25" customHeight="1" outlineLevel="2">
      <c r="A212" s="262">
        <v>300</v>
      </c>
      <c r="B212" s="477">
        <v>41598</v>
      </c>
      <c r="C212" s="462" t="s">
        <v>855</v>
      </c>
      <c r="D212" s="457" t="s">
        <v>879</v>
      </c>
      <c r="E212" s="469">
        <v>623.4</v>
      </c>
      <c r="F212" s="457" t="s">
        <v>264</v>
      </c>
      <c r="G212" s="457" t="s">
        <v>265</v>
      </c>
      <c r="H212" s="457" t="s">
        <v>298</v>
      </c>
      <c r="I212" s="478" t="s">
        <v>834</v>
      </c>
      <c r="J212" s="299"/>
    </row>
    <row r="213" spans="1:10" s="223" customFormat="1" ht="35.25" customHeight="1" outlineLevel="2">
      <c r="A213" s="262">
        <v>301</v>
      </c>
      <c r="B213" s="477">
        <v>41598</v>
      </c>
      <c r="C213" s="462" t="s">
        <v>856</v>
      </c>
      <c r="D213" s="457" t="s">
        <v>889</v>
      </c>
      <c r="E213" s="469">
        <v>1344.53</v>
      </c>
      <c r="F213" s="457" t="s">
        <v>264</v>
      </c>
      <c r="G213" s="457" t="s">
        <v>265</v>
      </c>
      <c r="H213" s="457" t="s">
        <v>298</v>
      </c>
      <c r="I213" s="478" t="s">
        <v>834</v>
      </c>
      <c r="J213" s="299"/>
    </row>
    <row r="214" spans="1:10" s="223" customFormat="1" ht="35.25" customHeight="1" outlineLevel="2">
      <c r="A214" s="262">
        <v>302</v>
      </c>
      <c r="B214" s="477">
        <v>41598</v>
      </c>
      <c r="C214" s="462" t="s">
        <v>857</v>
      </c>
      <c r="D214" s="457" t="s">
        <v>890</v>
      </c>
      <c r="E214" s="469">
        <v>776.97</v>
      </c>
      <c r="F214" s="457" t="s">
        <v>264</v>
      </c>
      <c r="G214" s="457" t="s">
        <v>265</v>
      </c>
      <c r="H214" s="457" t="s">
        <v>298</v>
      </c>
      <c r="I214" s="478" t="s">
        <v>834</v>
      </c>
      <c r="J214" s="299"/>
    </row>
    <row r="215" spans="1:10" s="223" customFormat="1" ht="35.25" customHeight="1" outlineLevel="2">
      <c r="A215" s="262">
        <v>303</v>
      </c>
      <c r="B215" s="477">
        <v>41598</v>
      </c>
      <c r="C215" s="462" t="s">
        <v>858</v>
      </c>
      <c r="D215" s="457" t="s">
        <v>891</v>
      </c>
      <c r="E215" s="469">
        <v>914.09</v>
      </c>
      <c r="F215" s="457" t="s">
        <v>264</v>
      </c>
      <c r="G215" s="457" t="s">
        <v>265</v>
      </c>
      <c r="H215" s="457" t="s">
        <v>298</v>
      </c>
      <c r="I215" s="478" t="s">
        <v>834</v>
      </c>
      <c r="J215" s="299"/>
    </row>
    <row r="216" spans="1:10" s="223" customFormat="1" ht="35.25" customHeight="1" outlineLevel="2">
      <c r="A216" s="262">
        <v>304</v>
      </c>
      <c r="B216" s="477">
        <v>41598</v>
      </c>
      <c r="C216" s="462" t="s">
        <v>859</v>
      </c>
      <c r="D216" s="457" t="s">
        <v>892</v>
      </c>
      <c r="E216" s="469">
        <v>785.46</v>
      </c>
      <c r="F216" s="457" t="s">
        <v>264</v>
      </c>
      <c r="G216" s="457" t="s">
        <v>265</v>
      </c>
      <c r="H216" s="457" t="s">
        <v>298</v>
      </c>
      <c r="I216" s="478" t="s">
        <v>834</v>
      </c>
      <c r="J216" s="299"/>
    </row>
    <row r="217" spans="1:10" s="223" customFormat="1" ht="35.25" customHeight="1" outlineLevel="2">
      <c r="A217" s="262">
        <v>305</v>
      </c>
      <c r="B217" s="477">
        <v>41599</v>
      </c>
      <c r="C217" s="462" t="s">
        <v>860</v>
      </c>
      <c r="D217" s="457" t="s">
        <v>893</v>
      </c>
      <c r="E217" s="469">
        <v>4180</v>
      </c>
      <c r="F217" s="457" t="s">
        <v>264</v>
      </c>
      <c r="G217" s="457" t="s">
        <v>265</v>
      </c>
      <c r="H217" s="457" t="s">
        <v>298</v>
      </c>
      <c r="I217" s="478" t="s">
        <v>834</v>
      </c>
      <c r="J217" s="299"/>
    </row>
    <row r="218" spans="1:10" s="223" customFormat="1" ht="35.25" customHeight="1" outlineLevel="2">
      <c r="A218" s="262">
        <v>306</v>
      </c>
      <c r="B218" s="477">
        <v>41599</v>
      </c>
      <c r="C218" s="462" t="s">
        <v>861</v>
      </c>
      <c r="D218" s="457" t="s">
        <v>894</v>
      </c>
      <c r="E218" s="469">
        <v>632.12</v>
      </c>
      <c r="F218" s="457" t="s">
        <v>264</v>
      </c>
      <c r="G218" s="457" t="s">
        <v>265</v>
      </c>
      <c r="H218" s="457" t="s">
        <v>298</v>
      </c>
      <c r="I218" s="478" t="s">
        <v>834</v>
      </c>
      <c r="J218" s="299"/>
    </row>
    <row r="219" spans="1:10" s="223" customFormat="1" ht="35.25" customHeight="1" outlineLevel="2">
      <c r="A219" s="262">
        <v>307</v>
      </c>
      <c r="B219" s="477">
        <v>41599</v>
      </c>
      <c r="C219" s="462" t="s">
        <v>862</v>
      </c>
      <c r="D219" s="457" t="s">
        <v>895</v>
      </c>
      <c r="E219" s="469">
        <v>1500.17</v>
      </c>
      <c r="F219" s="457" t="s">
        <v>264</v>
      </c>
      <c r="G219" s="457" t="s">
        <v>265</v>
      </c>
      <c r="H219" s="457" t="s">
        <v>298</v>
      </c>
      <c r="I219" s="478" t="s">
        <v>834</v>
      </c>
      <c r="J219" s="299"/>
    </row>
    <row r="220" spans="1:10" s="223" customFormat="1" ht="35.25" customHeight="1" outlineLevel="2">
      <c r="A220" s="262">
        <v>308</v>
      </c>
      <c r="B220" s="477">
        <v>41599</v>
      </c>
      <c r="C220" s="462" t="s">
        <v>863</v>
      </c>
      <c r="D220" s="457" t="s">
        <v>896</v>
      </c>
      <c r="E220" s="469">
        <v>775.52</v>
      </c>
      <c r="F220" s="457" t="s">
        <v>264</v>
      </c>
      <c r="G220" s="457" t="s">
        <v>265</v>
      </c>
      <c r="H220" s="457" t="s">
        <v>298</v>
      </c>
      <c r="I220" s="478" t="s">
        <v>834</v>
      </c>
      <c r="J220" s="299"/>
    </row>
    <row r="221" spans="1:10" s="223" customFormat="1" ht="35.25" customHeight="1" outlineLevel="2">
      <c r="A221" s="262">
        <v>309</v>
      </c>
      <c r="B221" s="477">
        <v>41599</v>
      </c>
      <c r="C221" s="462" t="s">
        <v>864</v>
      </c>
      <c r="D221" s="457" t="s">
        <v>897</v>
      </c>
      <c r="E221" s="469">
        <v>600</v>
      </c>
      <c r="F221" s="457" t="s">
        <v>264</v>
      </c>
      <c r="G221" s="457" t="s">
        <v>265</v>
      </c>
      <c r="H221" s="457" t="s">
        <v>298</v>
      </c>
      <c r="I221" s="478" t="s">
        <v>834</v>
      </c>
      <c r="J221" s="299"/>
    </row>
    <row r="222" spans="1:10" s="223" customFormat="1" ht="35.25" customHeight="1" outlineLevel="2">
      <c r="A222" s="262">
        <v>310</v>
      </c>
      <c r="B222" s="477">
        <v>41600</v>
      </c>
      <c r="C222" s="462" t="s">
        <v>865</v>
      </c>
      <c r="D222" s="457" t="s">
        <v>898</v>
      </c>
      <c r="E222" s="469">
        <v>526.23</v>
      </c>
      <c r="F222" s="457" t="s">
        <v>264</v>
      </c>
      <c r="G222" s="457" t="s">
        <v>265</v>
      </c>
      <c r="H222" s="457" t="s">
        <v>298</v>
      </c>
      <c r="I222" s="478" t="s">
        <v>834</v>
      </c>
      <c r="J222" s="299"/>
    </row>
    <row r="223" spans="1:10" s="223" customFormat="1" ht="35.25" customHeight="1" outlineLevel="2">
      <c r="A223" s="262">
        <v>311</v>
      </c>
      <c r="B223" s="477">
        <v>41600</v>
      </c>
      <c r="C223" s="462" t="s">
        <v>866</v>
      </c>
      <c r="D223" s="457" t="s">
        <v>899</v>
      </c>
      <c r="E223" s="469">
        <v>1537.54</v>
      </c>
      <c r="F223" s="457" t="s">
        <v>264</v>
      </c>
      <c r="G223" s="457" t="s">
        <v>265</v>
      </c>
      <c r="H223" s="457" t="s">
        <v>298</v>
      </c>
      <c r="I223" s="478" t="s">
        <v>834</v>
      </c>
      <c r="J223" s="299"/>
    </row>
    <row r="224" spans="1:10" s="223" customFormat="1" ht="35.25" customHeight="1" outlineLevel="2">
      <c r="A224" s="262">
        <v>321</v>
      </c>
      <c r="B224" s="477">
        <v>41604</v>
      </c>
      <c r="C224" s="462" t="s">
        <v>867</v>
      </c>
      <c r="D224" s="457" t="s">
        <v>900</v>
      </c>
      <c r="E224" s="469">
        <v>469.83</v>
      </c>
      <c r="F224" s="457" t="s">
        <v>264</v>
      </c>
      <c r="G224" s="457" t="s">
        <v>265</v>
      </c>
      <c r="H224" s="457" t="s">
        <v>298</v>
      </c>
      <c r="I224" s="478" t="s">
        <v>834</v>
      </c>
      <c r="J224" s="299"/>
    </row>
    <row r="225" spans="1:10" s="223" customFormat="1" ht="35.25" customHeight="1" outlineLevel="2">
      <c r="A225" s="262">
        <v>322</v>
      </c>
      <c r="B225" s="477">
        <v>41605</v>
      </c>
      <c r="C225" s="462" t="s">
        <v>868</v>
      </c>
      <c r="D225" s="457" t="s">
        <v>901</v>
      </c>
      <c r="E225" s="469">
        <v>593.96</v>
      </c>
      <c r="F225" s="457" t="s">
        <v>264</v>
      </c>
      <c r="G225" s="457" t="s">
        <v>265</v>
      </c>
      <c r="H225" s="457" t="s">
        <v>298</v>
      </c>
      <c r="I225" s="478" t="s">
        <v>834</v>
      </c>
      <c r="J225" s="299"/>
    </row>
    <row r="226" spans="1:10" s="223" customFormat="1" ht="35.25" customHeight="1" outlineLevel="2">
      <c r="A226" s="262">
        <v>323</v>
      </c>
      <c r="B226" s="477">
        <v>41605</v>
      </c>
      <c r="C226" s="462" t="s">
        <v>869</v>
      </c>
      <c r="D226" s="457" t="s">
        <v>902</v>
      </c>
      <c r="E226" s="469">
        <v>658.49</v>
      </c>
      <c r="F226" s="457" t="s">
        <v>264</v>
      </c>
      <c r="G226" s="457" t="s">
        <v>265</v>
      </c>
      <c r="H226" s="457" t="s">
        <v>298</v>
      </c>
      <c r="I226" s="478" t="s">
        <v>834</v>
      </c>
      <c r="J226" s="299"/>
    </row>
    <row r="227" spans="1:10" s="223" customFormat="1" ht="35.25" customHeight="1" outlineLevel="2">
      <c r="A227" s="262">
        <v>324</v>
      </c>
      <c r="B227" s="477">
        <v>41605</v>
      </c>
      <c r="C227" s="462" t="s">
        <v>870</v>
      </c>
      <c r="D227" s="457" t="s">
        <v>903</v>
      </c>
      <c r="E227" s="469">
        <v>525</v>
      </c>
      <c r="F227" s="457" t="s">
        <v>264</v>
      </c>
      <c r="G227" s="457" t="s">
        <v>265</v>
      </c>
      <c r="H227" s="457" t="s">
        <v>298</v>
      </c>
      <c r="I227" s="478" t="s">
        <v>834</v>
      </c>
      <c r="J227" s="299"/>
    </row>
    <row r="228" spans="1:10" s="223" customFormat="1" ht="35.25" customHeight="1" outlineLevel="2">
      <c r="A228" s="262">
        <v>325</v>
      </c>
      <c r="B228" s="477">
        <v>41607</v>
      </c>
      <c r="C228" s="462" t="s">
        <v>871</v>
      </c>
      <c r="D228" s="457" t="s">
        <v>904</v>
      </c>
      <c r="E228" s="469">
        <v>992</v>
      </c>
      <c r="F228" s="457" t="s">
        <v>264</v>
      </c>
      <c r="G228" s="457" t="s">
        <v>265</v>
      </c>
      <c r="H228" s="457" t="s">
        <v>298</v>
      </c>
      <c r="I228" s="478" t="s">
        <v>834</v>
      </c>
      <c r="J228" s="299"/>
    </row>
    <row r="229" spans="1:10" s="223" customFormat="1" ht="35.25" customHeight="1" outlineLevel="2">
      <c r="A229" s="262">
        <v>326</v>
      </c>
      <c r="B229" s="477">
        <v>41607</v>
      </c>
      <c r="C229" s="462" t="s">
        <v>872</v>
      </c>
      <c r="D229" s="457" t="s">
        <v>905</v>
      </c>
      <c r="E229" s="469">
        <v>1505</v>
      </c>
      <c r="F229" s="457" t="s">
        <v>264</v>
      </c>
      <c r="G229" s="457" t="s">
        <v>265</v>
      </c>
      <c r="H229" s="457" t="s">
        <v>298</v>
      </c>
      <c r="I229" s="478" t="s">
        <v>834</v>
      </c>
      <c r="J229" s="299"/>
    </row>
    <row r="230" spans="1:10" s="223" customFormat="1" ht="35.25" customHeight="1" outlineLevel="2">
      <c r="A230" s="262">
        <v>327</v>
      </c>
      <c r="B230" s="477">
        <v>41607</v>
      </c>
      <c r="C230" s="462" t="s">
        <v>873</v>
      </c>
      <c r="D230" s="457" t="s">
        <v>906</v>
      </c>
      <c r="E230" s="469">
        <v>347.4</v>
      </c>
      <c r="F230" s="457" t="s">
        <v>264</v>
      </c>
      <c r="G230" s="457" t="s">
        <v>265</v>
      </c>
      <c r="H230" s="457" t="s">
        <v>298</v>
      </c>
      <c r="I230" s="478" t="s">
        <v>834</v>
      </c>
      <c r="J230" s="299"/>
    </row>
    <row r="231" spans="1:10" s="223" customFormat="1" ht="35.25" customHeight="1" outlineLevel="2">
      <c r="A231" s="262">
        <v>346</v>
      </c>
      <c r="B231" s="231">
        <v>41632</v>
      </c>
      <c r="C231" s="456" t="s">
        <v>799</v>
      </c>
      <c r="D231" s="456" t="s">
        <v>621</v>
      </c>
      <c r="E231" s="167">
        <v>899.35</v>
      </c>
      <c r="F231" s="170" t="s">
        <v>264</v>
      </c>
      <c r="G231" s="456" t="s">
        <v>265</v>
      </c>
      <c r="H231" s="162" t="s">
        <v>298</v>
      </c>
      <c r="I231" s="479" t="s">
        <v>622</v>
      </c>
      <c r="J231" s="299"/>
    </row>
    <row r="232" spans="1:10" s="223" customFormat="1" ht="35.25" customHeight="1" outlineLevel="1">
      <c r="A232" s="262"/>
      <c r="B232" s="231"/>
      <c r="C232" s="456"/>
      <c r="D232" s="456"/>
      <c r="E232" s="167">
        <f>SUBTOTAL(9,E150:E231)</f>
        <v>299789.2100000001</v>
      </c>
      <c r="F232" s="505" t="s">
        <v>932</v>
      </c>
      <c r="G232" s="456"/>
      <c r="H232" s="162"/>
      <c r="I232" s="479"/>
      <c r="J232" s="299"/>
    </row>
    <row r="233" spans="1:10" s="223" customFormat="1" ht="35.25" customHeight="1" outlineLevel="2">
      <c r="A233" s="262">
        <v>7</v>
      </c>
      <c r="B233" s="231">
        <v>41290</v>
      </c>
      <c r="C233" s="164" t="s">
        <v>503</v>
      </c>
      <c r="D233" s="166" t="s">
        <v>304</v>
      </c>
      <c r="E233" s="167">
        <v>494</v>
      </c>
      <c r="F233" s="166" t="s">
        <v>79</v>
      </c>
      <c r="G233" s="166" t="s">
        <v>0</v>
      </c>
      <c r="H233" s="164" t="s">
        <v>300</v>
      </c>
      <c r="I233" s="230" t="s">
        <v>356</v>
      </c>
      <c r="J233" s="299"/>
    </row>
    <row r="234" spans="1:10" s="223" customFormat="1" ht="35.25" customHeight="1" outlineLevel="2">
      <c r="A234" s="262">
        <v>8</v>
      </c>
      <c r="B234" s="231">
        <v>41290</v>
      </c>
      <c r="C234" s="164" t="s">
        <v>328</v>
      </c>
      <c r="D234" s="166" t="s">
        <v>304</v>
      </c>
      <c r="E234" s="167">
        <v>1038.13</v>
      </c>
      <c r="F234" s="166" t="s">
        <v>79</v>
      </c>
      <c r="G234" s="166" t="s">
        <v>0</v>
      </c>
      <c r="H234" s="164" t="s">
        <v>300</v>
      </c>
      <c r="I234" s="230" t="s">
        <v>356</v>
      </c>
      <c r="J234" s="299"/>
    </row>
    <row r="235" spans="1:10" s="223" customFormat="1" ht="35.25" customHeight="1" outlineLevel="2">
      <c r="A235" s="262">
        <v>50</v>
      </c>
      <c r="B235" s="231">
        <v>41323</v>
      </c>
      <c r="C235" s="164" t="s">
        <v>506</v>
      </c>
      <c r="D235" s="166" t="s">
        <v>304</v>
      </c>
      <c r="E235" s="167">
        <v>7188.8</v>
      </c>
      <c r="F235" s="166" t="s">
        <v>79</v>
      </c>
      <c r="G235" s="166" t="s">
        <v>0</v>
      </c>
      <c r="H235" s="166" t="s">
        <v>298</v>
      </c>
      <c r="I235" s="230" t="s">
        <v>356</v>
      </c>
      <c r="J235" s="299"/>
    </row>
    <row r="236" spans="1:10" s="223" customFormat="1" ht="35.25" customHeight="1" outlineLevel="2">
      <c r="A236" s="262">
        <v>51</v>
      </c>
      <c r="B236" s="231">
        <v>41323</v>
      </c>
      <c r="C236" s="164" t="s">
        <v>507</v>
      </c>
      <c r="D236" s="166" t="s">
        <v>304</v>
      </c>
      <c r="E236" s="167">
        <v>1347.29</v>
      </c>
      <c r="F236" s="166" t="s">
        <v>79</v>
      </c>
      <c r="G236" s="166" t="s">
        <v>0</v>
      </c>
      <c r="H236" s="166" t="s">
        <v>300</v>
      </c>
      <c r="I236" s="230" t="s">
        <v>356</v>
      </c>
      <c r="J236" s="299"/>
    </row>
    <row r="237" spans="1:10" s="223" customFormat="1" ht="35.25" customHeight="1" outlineLevel="2">
      <c r="A237" s="262">
        <v>52</v>
      </c>
      <c r="B237" s="231">
        <v>41323</v>
      </c>
      <c r="C237" s="164" t="s">
        <v>508</v>
      </c>
      <c r="D237" s="166" t="s">
        <v>304</v>
      </c>
      <c r="E237" s="167">
        <v>921.37</v>
      </c>
      <c r="F237" s="166" t="s">
        <v>79</v>
      </c>
      <c r="G237" s="166" t="s">
        <v>0</v>
      </c>
      <c r="H237" s="166" t="s">
        <v>298</v>
      </c>
      <c r="I237" s="230" t="s">
        <v>356</v>
      </c>
      <c r="J237" s="299"/>
    </row>
    <row r="238" spans="1:10" s="223" customFormat="1" ht="35.25" customHeight="1" outlineLevel="2">
      <c r="A238" s="262">
        <v>54</v>
      </c>
      <c r="B238" s="231">
        <v>41323</v>
      </c>
      <c r="C238" s="164" t="s">
        <v>510</v>
      </c>
      <c r="D238" s="166" t="s">
        <v>304</v>
      </c>
      <c r="E238" s="167">
        <v>7.5200000000000005</v>
      </c>
      <c r="F238" s="166" t="s">
        <v>79</v>
      </c>
      <c r="G238" s="166" t="s">
        <v>0</v>
      </c>
      <c r="H238" s="166" t="s">
        <v>298</v>
      </c>
      <c r="I238" s="230" t="s">
        <v>356</v>
      </c>
      <c r="J238" s="299"/>
    </row>
    <row r="239" spans="1:10" s="223" customFormat="1" ht="35.25" customHeight="1" outlineLevel="2">
      <c r="A239" s="262">
        <v>84</v>
      </c>
      <c r="B239" s="231">
        <v>41352</v>
      </c>
      <c r="C239" s="164" t="s">
        <v>517</v>
      </c>
      <c r="D239" s="166" t="s">
        <v>304</v>
      </c>
      <c r="E239" s="167">
        <v>500</v>
      </c>
      <c r="F239" s="166" t="s">
        <v>79</v>
      </c>
      <c r="G239" s="166" t="s">
        <v>0</v>
      </c>
      <c r="H239" s="166" t="s">
        <v>300</v>
      </c>
      <c r="I239" s="230" t="s">
        <v>356</v>
      </c>
      <c r="J239" s="299"/>
    </row>
    <row r="240" spans="1:10" s="223" customFormat="1" ht="35.25" customHeight="1" outlineLevel="2">
      <c r="A240" s="262">
        <v>85</v>
      </c>
      <c r="B240" s="231">
        <v>41352</v>
      </c>
      <c r="C240" s="164" t="s">
        <v>518</v>
      </c>
      <c r="D240" s="166" t="s">
        <v>304</v>
      </c>
      <c r="E240" s="167">
        <v>122</v>
      </c>
      <c r="F240" s="166" t="s">
        <v>79</v>
      </c>
      <c r="G240" s="166" t="s">
        <v>0</v>
      </c>
      <c r="H240" s="166" t="s">
        <v>298</v>
      </c>
      <c r="I240" s="230" t="s">
        <v>356</v>
      </c>
      <c r="J240" s="299"/>
    </row>
    <row r="241" spans="1:10" s="223" customFormat="1" ht="35.25" customHeight="1" outlineLevel="2">
      <c r="A241" s="262">
        <v>86</v>
      </c>
      <c r="B241" s="231">
        <v>41352</v>
      </c>
      <c r="C241" s="164" t="s">
        <v>519</v>
      </c>
      <c r="D241" s="166" t="s">
        <v>304</v>
      </c>
      <c r="E241" s="167">
        <v>2258.61</v>
      </c>
      <c r="F241" s="166" t="s">
        <v>79</v>
      </c>
      <c r="G241" s="166" t="s">
        <v>0</v>
      </c>
      <c r="H241" s="166" t="s">
        <v>298</v>
      </c>
      <c r="I241" s="230" t="s">
        <v>356</v>
      </c>
      <c r="J241" s="299"/>
    </row>
    <row r="242" spans="1:10" s="223" customFormat="1" ht="35.25" customHeight="1" outlineLevel="2">
      <c r="A242" s="262">
        <v>88</v>
      </c>
      <c r="B242" s="231">
        <v>41352</v>
      </c>
      <c r="C242" s="164" t="s">
        <v>510</v>
      </c>
      <c r="D242" s="166" t="s">
        <v>911</v>
      </c>
      <c r="E242" s="167">
        <v>19.78</v>
      </c>
      <c r="F242" s="166" t="s">
        <v>79</v>
      </c>
      <c r="G242" s="166" t="s">
        <v>0</v>
      </c>
      <c r="H242" s="166" t="s">
        <v>298</v>
      </c>
      <c r="I242" s="230" t="s">
        <v>356</v>
      </c>
      <c r="J242" s="299"/>
    </row>
    <row r="243" spans="1:10" s="223" customFormat="1" ht="35.25" customHeight="1" outlineLevel="2">
      <c r="A243" s="262">
        <v>108</v>
      </c>
      <c r="B243" s="231">
        <v>41381</v>
      </c>
      <c r="C243" s="164" t="s">
        <v>524</v>
      </c>
      <c r="D243" s="166" t="s">
        <v>304</v>
      </c>
      <c r="E243" s="167">
        <v>739.9599999999999</v>
      </c>
      <c r="F243" s="166" t="s">
        <v>79</v>
      </c>
      <c r="G243" s="166" t="s">
        <v>0</v>
      </c>
      <c r="H243" s="166" t="s">
        <v>298</v>
      </c>
      <c r="I243" s="230" t="s">
        <v>356</v>
      </c>
      <c r="J243" s="299"/>
    </row>
    <row r="244" spans="1:10" s="223" customFormat="1" ht="35.25" customHeight="1" outlineLevel="2">
      <c r="A244" s="262">
        <v>110</v>
      </c>
      <c r="B244" s="231">
        <v>41381</v>
      </c>
      <c r="C244" s="164" t="s">
        <v>526</v>
      </c>
      <c r="D244" s="166" t="s">
        <v>511</v>
      </c>
      <c r="E244" s="167">
        <v>40.04</v>
      </c>
      <c r="F244" s="166" t="s">
        <v>79</v>
      </c>
      <c r="G244" s="166" t="s">
        <v>0</v>
      </c>
      <c r="H244" s="166" t="s">
        <v>298</v>
      </c>
      <c r="I244" s="230" t="s">
        <v>356</v>
      </c>
      <c r="J244" s="299"/>
    </row>
    <row r="245" spans="1:10" s="223" customFormat="1" ht="35.25" customHeight="1" outlineLevel="2">
      <c r="A245" s="262">
        <v>133</v>
      </c>
      <c r="B245" s="231">
        <v>41411</v>
      </c>
      <c r="C245" s="164" t="s">
        <v>530</v>
      </c>
      <c r="D245" s="166" t="s">
        <v>304</v>
      </c>
      <c r="E245" s="167">
        <v>575.45</v>
      </c>
      <c r="F245" s="166" t="s">
        <v>79</v>
      </c>
      <c r="G245" s="166" t="s">
        <v>0</v>
      </c>
      <c r="H245" s="166" t="s">
        <v>298</v>
      </c>
      <c r="I245" s="230" t="s">
        <v>356</v>
      </c>
      <c r="J245" s="299"/>
    </row>
    <row r="246" spans="1:10" s="223" customFormat="1" ht="35.25" customHeight="1" outlineLevel="2">
      <c r="A246" s="262">
        <v>155</v>
      </c>
      <c r="B246" s="231">
        <v>41443</v>
      </c>
      <c r="C246" s="164" t="s">
        <v>727</v>
      </c>
      <c r="D246" s="166" t="s">
        <v>304</v>
      </c>
      <c r="E246" s="167">
        <v>148</v>
      </c>
      <c r="F246" s="166" t="s">
        <v>79</v>
      </c>
      <c r="G246" s="166" t="s">
        <v>0</v>
      </c>
      <c r="H246" s="166" t="s">
        <v>298</v>
      </c>
      <c r="I246" s="230" t="s">
        <v>356</v>
      </c>
      <c r="J246" s="299"/>
    </row>
    <row r="247" spans="1:10" s="223" customFormat="1" ht="35.25" customHeight="1" outlineLevel="2">
      <c r="A247" s="262">
        <v>156</v>
      </c>
      <c r="B247" s="231">
        <v>41443</v>
      </c>
      <c r="C247" s="164" t="s">
        <v>728</v>
      </c>
      <c r="D247" s="166" t="s">
        <v>304</v>
      </c>
      <c r="E247" s="167">
        <v>657.42</v>
      </c>
      <c r="F247" s="166" t="s">
        <v>79</v>
      </c>
      <c r="G247" s="166" t="s">
        <v>0</v>
      </c>
      <c r="H247" s="166" t="s">
        <v>298</v>
      </c>
      <c r="I247" s="165" t="s">
        <v>356</v>
      </c>
      <c r="J247" s="299"/>
    </row>
    <row r="248" spans="1:10" s="223" customFormat="1" ht="35.25" customHeight="1" outlineLevel="2">
      <c r="A248" s="262">
        <v>176</v>
      </c>
      <c r="B248" s="231">
        <v>41472</v>
      </c>
      <c r="C248" s="164" t="s">
        <v>730</v>
      </c>
      <c r="D248" s="166" t="s">
        <v>304</v>
      </c>
      <c r="E248" s="167">
        <v>3000</v>
      </c>
      <c r="F248" s="166" t="s">
        <v>79</v>
      </c>
      <c r="G248" s="166" t="s">
        <v>0</v>
      </c>
      <c r="H248" s="166" t="s">
        <v>298</v>
      </c>
      <c r="I248" s="165" t="s">
        <v>356</v>
      </c>
      <c r="J248" s="299"/>
    </row>
    <row r="249" spans="1:10" s="223" customFormat="1" ht="35.25" customHeight="1" outlineLevel="2">
      <c r="A249" s="262">
        <v>180</v>
      </c>
      <c r="B249" s="231">
        <v>41472</v>
      </c>
      <c r="C249" s="164" t="s">
        <v>736</v>
      </c>
      <c r="D249" s="166" t="s">
        <v>304</v>
      </c>
      <c r="E249" s="167">
        <v>4043.1</v>
      </c>
      <c r="F249" s="166" t="s">
        <v>79</v>
      </c>
      <c r="G249" s="166" t="s">
        <v>0</v>
      </c>
      <c r="H249" s="166" t="s">
        <v>298</v>
      </c>
      <c r="I249" s="165" t="s">
        <v>356</v>
      </c>
      <c r="J249" s="299"/>
    </row>
    <row r="250" spans="1:10" s="223" customFormat="1" ht="35.25" customHeight="1" outlineLevel="2">
      <c r="A250" s="262">
        <v>182</v>
      </c>
      <c r="B250" s="231">
        <v>41472</v>
      </c>
      <c r="C250" s="164" t="s">
        <v>736</v>
      </c>
      <c r="D250" s="166" t="s">
        <v>304</v>
      </c>
      <c r="E250" s="167">
        <v>18.38</v>
      </c>
      <c r="F250" s="166" t="s">
        <v>79</v>
      </c>
      <c r="G250" s="166" t="s">
        <v>0</v>
      </c>
      <c r="H250" s="166" t="s">
        <v>298</v>
      </c>
      <c r="I250" s="165" t="s">
        <v>356</v>
      </c>
      <c r="J250" s="299"/>
    </row>
    <row r="251" spans="1:10" s="223" customFormat="1" ht="35.25" customHeight="1" outlineLevel="2">
      <c r="A251" s="262">
        <v>202</v>
      </c>
      <c r="B251" s="231">
        <v>41505</v>
      </c>
      <c r="C251" s="164" t="s">
        <v>743</v>
      </c>
      <c r="D251" s="166" t="s">
        <v>304</v>
      </c>
      <c r="E251" s="167">
        <v>658.04</v>
      </c>
      <c r="F251" s="166" t="s">
        <v>79</v>
      </c>
      <c r="G251" s="166" t="s">
        <v>0</v>
      </c>
      <c r="H251" s="166" t="s">
        <v>298</v>
      </c>
      <c r="I251" s="165" t="s">
        <v>356</v>
      </c>
      <c r="J251" s="299"/>
    </row>
    <row r="252" spans="1:10" s="223" customFormat="1" ht="35.25" customHeight="1" outlineLevel="2">
      <c r="A252" s="262">
        <v>204</v>
      </c>
      <c r="B252" s="231">
        <v>41505</v>
      </c>
      <c r="C252" s="164" t="s">
        <v>745</v>
      </c>
      <c r="D252" s="166" t="s">
        <v>304</v>
      </c>
      <c r="E252" s="167">
        <v>500</v>
      </c>
      <c r="F252" s="166" t="s">
        <v>79</v>
      </c>
      <c r="G252" s="166" t="s">
        <v>0</v>
      </c>
      <c r="H252" s="166" t="s">
        <v>298</v>
      </c>
      <c r="I252" s="165" t="s">
        <v>356</v>
      </c>
      <c r="J252" s="299"/>
    </row>
    <row r="253" spans="1:10" s="223" customFormat="1" ht="35.25" customHeight="1" outlineLevel="2">
      <c r="A253" s="262">
        <v>231</v>
      </c>
      <c r="B253" s="231">
        <v>41533</v>
      </c>
      <c r="C253" s="164" t="s">
        <v>749</v>
      </c>
      <c r="D253" s="166" t="s">
        <v>304</v>
      </c>
      <c r="E253" s="167">
        <v>975.42</v>
      </c>
      <c r="F253" s="166" t="s">
        <v>79</v>
      </c>
      <c r="G253" s="166" t="s">
        <v>0</v>
      </c>
      <c r="H253" s="166" t="s">
        <v>298</v>
      </c>
      <c r="I253" s="230"/>
      <c r="J253" s="299"/>
    </row>
    <row r="254" spans="1:10" s="223" customFormat="1" ht="35.25" customHeight="1" outlineLevel="2">
      <c r="A254" s="262">
        <v>232</v>
      </c>
      <c r="B254" s="231">
        <v>41533</v>
      </c>
      <c r="C254" s="164" t="s">
        <v>750</v>
      </c>
      <c r="D254" s="166" t="s">
        <v>304</v>
      </c>
      <c r="E254" s="167">
        <v>104</v>
      </c>
      <c r="F254" s="166" t="s">
        <v>79</v>
      </c>
      <c r="G254" s="166" t="s">
        <v>0</v>
      </c>
      <c r="H254" s="166" t="s">
        <v>298</v>
      </c>
      <c r="I254" s="230"/>
      <c r="J254" s="299"/>
    </row>
    <row r="255" spans="1:10" s="223" customFormat="1" ht="35.25" customHeight="1" outlineLevel="2">
      <c r="A255" s="262">
        <v>234</v>
      </c>
      <c r="B255" s="231">
        <v>41533</v>
      </c>
      <c r="C255" s="164" t="s">
        <v>752</v>
      </c>
      <c r="D255" s="166" t="s">
        <v>304</v>
      </c>
      <c r="E255" s="167">
        <v>22.98</v>
      </c>
      <c r="F255" s="166" t="s">
        <v>79</v>
      </c>
      <c r="G255" s="166" t="s">
        <v>0</v>
      </c>
      <c r="H255" s="166" t="s">
        <v>298</v>
      </c>
      <c r="I255" s="230"/>
      <c r="J255" s="299"/>
    </row>
    <row r="256" spans="1:10" s="223" customFormat="1" ht="35.25" customHeight="1" outlineLevel="1">
      <c r="A256" s="262">
        <v>250</v>
      </c>
      <c r="B256" s="231">
        <v>41551</v>
      </c>
      <c r="C256" s="164" t="s">
        <v>753</v>
      </c>
      <c r="D256" s="166" t="s">
        <v>354</v>
      </c>
      <c r="E256" s="167">
        <v>574.74</v>
      </c>
      <c r="F256" s="166" t="s">
        <v>79</v>
      </c>
      <c r="G256" s="166" t="s">
        <v>0</v>
      </c>
      <c r="H256" s="166" t="s">
        <v>298</v>
      </c>
      <c r="I256" s="230"/>
      <c r="J256" s="299"/>
    </row>
    <row r="257" spans="1:10" s="223" customFormat="1" ht="35.25" customHeight="1" outlineLevel="2">
      <c r="A257" s="262">
        <v>265</v>
      </c>
      <c r="B257" s="231">
        <v>41563</v>
      </c>
      <c r="C257" s="164" t="s">
        <v>756</v>
      </c>
      <c r="D257" s="166" t="s">
        <v>304</v>
      </c>
      <c r="E257" s="167">
        <v>1.08</v>
      </c>
      <c r="F257" s="166" t="s">
        <v>79</v>
      </c>
      <c r="G257" s="166" t="s">
        <v>0</v>
      </c>
      <c r="H257" s="166" t="s">
        <v>298</v>
      </c>
      <c r="I257" s="230" t="s">
        <v>356</v>
      </c>
      <c r="J257" s="299"/>
    </row>
    <row r="258" spans="1:10" s="223" customFormat="1" ht="35.25" customHeight="1" outlineLevel="2">
      <c r="A258" s="262">
        <v>267</v>
      </c>
      <c r="B258" s="231">
        <v>41563</v>
      </c>
      <c r="C258" s="164" t="s">
        <v>758</v>
      </c>
      <c r="D258" s="166" t="s">
        <v>304</v>
      </c>
      <c r="E258" s="167">
        <f>479.39+146.25</f>
        <v>625.64</v>
      </c>
      <c r="F258" s="166" t="s">
        <v>79</v>
      </c>
      <c r="G258" s="166" t="s">
        <v>0</v>
      </c>
      <c r="H258" s="166" t="s">
        <v>298</v>
      </c>
      <c r="I258" s="230" t="s">
        <v>356</v>
      </c>
      <c r="J258" s="299"/>
    </row>
    <row r="259" spans="1:10" s="223" customFormat="1" ht="35.25" customHeight="1" outlineLevel="2">
      <c r="A259" s="262">
        <v>286</v>
      </c>
      <c r="B259" s="231">
        <v>41596</v>
      </c>
      <c r="C259" s="164" t="s">
        <v>761</v>
      </c>
      <c r="D259" s="166" t="s">
        <v>304</v>
      </c>
      <c r="E259" s="167">
        <v>533.24</v>
      </c>
      <c r="F259" s="170" t="s">
        <v>79</v>
      </c>
      <c r="G259" s="166" t="s">
        <v>0</v>
      </c>
      <c r="H259" s="166" t="s">
        <v>298</v>
      </c>
      <c r="I259" s="230" t="s">
        <v>356</v>
      </c>
      <c r="J259" s="299"/>
    </row>
    <row r="260" spans="1:10" s="223" customFormat="1" ht="35.25" customHeight="1" outlineLevel="2">
      <c r="A260" s="262">
        <v>288</v>
      </c>
      <c r="B260" s="231">
        <v>41596</v>
      </c>
      <c r="C260" s="164" t="s">
        <v>763</v>
      </c>
      <c r="D260" s="166" t="s">
        <v>304</v>
      </c>
      <c r="E260" s="167">
        <v>146</v>
      </c>
      <c r="F260" s="170" t="s">
        <v>79</v>
      </c>
      <c r="G260" s="166" t="s">
        <v>0</v>
      </c>
      <c r="H260" s="166" t="s">
        <v>298</v>
      </c>
      <c r="I260" s="230" t="s">
        <v>356</v>
      </c>
      <c r="J260" s="299"/>
    </row>
    <row r="261" spans="1:10" s="223" customFormat="1" ht="35.25" customHeight="1" outlineLevel="2">
      <c r="A261" s="262">
        <v>340</v>
      </c>
      <c r="B261" s="231">
        <v>41624</v>
      </c>
      <c r="C261" s="164" t="s">
        <v>823</v>
      </c>
      <c r="D261" s="166" t="s">
        <v>304</v>
      </c>
      <c r="E261" s="167">
        <v>465.95</v>
      </c>
      <c r="F261" s="166" t="s">
        <v>79</v>
      </c>
      <c r="G261" s="166" t="s">
        <v>0</v>
      </c>
      <c r="H261" s="166" t="s">
        <v>298</v>
      </c>
      <c r="I261" s="479" t="s">
        <v>356</v>
      </c>
      <c r="J261" s="299"/>
    </row>
    <row r="262" spans="1:10" s="223" customFormat="1" ht="35.25" customHeight="1" outlineLevel="2">
      <c r="A262" s="262">
        <v>342</v>
      </c>
      <c r="B262" s="231">
        <v>41624</v>
      </c>
      <c r="C262" s="164" t="s">
        <v>825</v>
      </c>
      <c r="D262" s="166" t="s">
        <v>304</v>
      </c>
      <c r="E262" s="167">
        <v>100</v>
      </c>
      <c r="F262" s="166" t="s">
        <v>79</v>
      </c>
      <c r="G262" s="166" t="s">
        <v>0</v>
      </c>
      <c r="H262" s="166" t="s">
        <v>298</v>
      </c>
      <c r="I262" s="479" t="s">
        <v>356</v>
      </c>
      <c r="J262" s="299"/>
    </row>
    <row r="263" spans="1:10" s="223" customFormat="1" ht="35.25" customHeight="1" outlineLevel="1">
      <c r="A263" s="262"/>
      <c r="B263" s="231"/>
      <c r="C263" s="164"/>
      <c r="D263" s="166"/>
      <c r="E263" s="167">
        <f>SUBTOTAL(9,E233:E262)</f>
        <v>27826.940000000006</v>
      </c>
      <c r="F263" s="503" t="s">
        <v>933</v>
      </c>
      <c r="G263" s="166"/>
      <c r="H263" s="166"/>
      <c r="I263" s="479"/>
      <c r="J263" s="299"/>
    </row>
    <row r="264" spans="1:10" s="223" customFormat="1" ht="35.25" customHeight="1" outlineLevel="2">
      <c r="A264" s="262">
        <v>9</v>
      </c>
      <c r="B264" s="231">
        <v>41290</v>
      </c>
      <c r="C264" s="164" t="s">
        <v>329</v>
      </c>
      <c r="D264" s="166" t="s">
        <v>309</v>
      </c>
      <c r="E264" s="167">
        <v>1709</v>
      </c>
      <c r="F264" s="170" t="s">
        <v>170</v>
      </c>
      <c r="G264" s="171" t="s">
        <v>44</v>
      </c>
      <c r="H264" s="164" t="s">
        <v>300</v>
      </c>
      <c r="I264" s="230" t="s">
        <v>356</v>
      </c>
      <c r="J264" s="299"/>
    </row>
    <row r="265" spans="1:10" s="223" customFormat="1" ht="35.25" customHeight="1" outlineLevel="2">
      <c r="A265" s="262">
        <v>53</v>
      </c>
      <c r="B265" s="231">
        <v>41323</v>
      </c>
      <c r="C265" s="164" t="s">
        <v>509</v>
      </c>
      <c r="D265" s="166" t="s">
        <v>309</v>
      </c>
      <c r="E265" s="167">
        <v>1493</v>
      </c>
      <c r="F265" s="170" t="s">
        <v>170</v>
      </c>
      <c r="G265" s="171" t="s">
        <v>44</v>
      </c>
      <c r="H265" s="166" t="s">
        <v>298</v>
      </c>
      <c r="I265" s="230" t="s">
        <v>356</v>
      </c>
      <c r="J265" s="299"/>
    </row>
    <row r="266" spans="1:10" s="223" customFormat="1" ht="35.25" customHeight="1" outlineLevel="2">
      <c r="A266" s="262">
        <v>87</v>
      </c>
      <c r="B266" s="231">
        <v>41352</v>
      </c>
      <c r="C266" s="164" t="s">
        <v>520</v>
      </c>
      <c r="D266" s="166" t="s">
        <v>309</v>
      </c>
      <c r="E266" s="167">
        <v>3129</v>
      </c>
      <c r="F266" s="170" t="s">
        <v>170</v>
      </c>
      <c r="G266" s="171" t="s">
        <v>44</v>
      </c>
      <c r="H266" s="166" t="s">
        <v>298</v>
      </c>
      <c r="I266" s="230" t="s">
        <v>356</v>
      </c>
      <c r="J266" s="299"/>
    </row>
    <row r="267" spans="1:10" s="223" customFormat="1" ht="35.25" customHeight="1" outlineLevel="2">
      <c r="A267" s="262">
        <v>109</v>
      </c>
      <c r="B267" s="231">
        <v>41381</v>
      </c>
      <c r="C267" s="164" t="s">
        <v>525</v>
      </c>
      <c r="D267" s="166" t="s">
        <v>309</v>
      </c>
      <c r="E267" s="167">
        <v>1206</v>
      </c>
      <c r="F267" s="170" t="s">
        <v>170</v>
      </c>
      <c r="G267" s="171" t="s">
        <v>44</v>
      </c>
      <c r="H267" s="166" t="s">
        <v>298</v>
      </c>
      <c r="I267" s="230" t="s">
        <v>356</v>
      </c>
      <c r="J267" s="299"/>
    </row>
    <row r="268" spans="1:10" s="223" customFormat="1" ht="35.25" customHeight="1" outlineLevel="2">
      <c r="A268" s="262">
        <v>134</v>
      </c>
      <c r="B268" s="231">
        <v>41411</v>
      </c>
      <c r="C268" s="164" t="s">
        <v>531</v>
      </c>
      <c r="D268" s="166" t="s">
        <v>309</v>
      </c>
      <c r="E268" s="167">
        <v>1002</v>
      </c>
      <c r="F268" s="170" t="s">
        <v>170</v>
      </c>
      <c r="G268" s="171" t="s">
        <v>44</v>
      </c>
      <c r="H268" s="166" t="s">
        <v>298</v>
      </c>
      <c r="I268" s="165" t="s">
        <v>356</v>
      </c>
      <c r="J268" s="299"/>
    </row>
    <row r="269" spans="1:10" s="223" customFormat="1" ht="35.25" customHeight="1" outlineLevel="2">
      <c r="A269" s="262">
        <v>157</v>
      </c>
      <c r="B269" s="231">
        <v>41443</v>
      </c>
      <c r="C269" s="164" t="s">
        <v>729</v>
      </c>
      <c r="D269" s="166" t="s">
        <v>309</v>
      </c>
      <c r="E269" s="167">
        <v>1168</v>
      </c>
      <c r="F269" s="170" t="s">
        <v>170</v>
      </c>
      <c r="G269" s="171" t="s">
        <v>44</v>
      </c>
      <c r="H269" s="166" t="s">
        <v>298</v>
      </c>
      <c r="I269" s="165" t="s">
        <v>356</v>
      </c>
      <c r="J269" s="299"/>
    </row>
    <row r="270" spans="1:10" s="223" customFormat="1" ht="35.25" customHeight="1" outlineLevel="2">
      <c r="A270" s="262">
        <v>181</v>
      </c>
      <c r="B270" s="231">
        <v>41472</v>
      </c>
      <c r="C270" s="164" t="s">
        <v>737</v>
      </c>
      <c r="D270" s="166" t="s">
        <v>309</v>
      </c>
      <c r="E270" s="167">
        <v>4514</v>
      </c>
      <c r="F270" s="170" t="s">
        <v>170</v>
      </c>
      <c r="G270" s="171" t="s">
        <v>44</v>
      </c>
      <c r="H270" s="166" t="s">
        <v>298</v>
      </c>
      <c r="I270" s="165" t="s">
        <v>356</v>
      </c>
      <c r="J270" s="299"/>
    </row>
    <row r="271" spans="1:10" s="223" customFormat="1" ht="35.25" customHeight="1" outlineLevel="2">
      <c r="A271" s="262">
        <v>203</v>
      </c>
      <c r="B271" s="231">
        <v>41505</v>
      </c>
      <c r="C271" s="164" t="s">
        <v>744</v>
      </c>
      <c r="D271" s="166" t="s">
        <v>309</v>
      </c>
      <c r="E271" s="167">
        <v>1169</v>
      </c>
      <c r="F271" s="170" t="s">
        <v>170</v>
      </c>
      <c r="G271" s="171" t="s">
        <v>44</v>
      </c>
      <c r="H271" s="166" t="s">
        <v>298</v>
      </c>
      <c r="I271" s="165" t="s">
        <v>356</v>
      </c>
      <c r="J271" s="299"/>
    </row>
    <row r="272" spans="1:10" s="223" customFormat="1" ht="35.25" customHeight="1" outlineLevel="2">
      <c r="A272" s="262">
        <v>233</v>
      </c>
      <c r="B272" s="231">
        <v>41533</v>
      </c>
      <c r="C272" s="164" t="s">
        <v>751</v>
      </c>
      <c r="D272" s="166" t="s">
        <v>309</v>
      </c>
      <c r="E272" s="167">
        <v>2614</v>
      </c>
      <c r="F272" s="170" t="s">
        <v>170</v>
      </c>
      <c r="G272" s="171" t="s">
        <v>44</v>
      </c>
      <c r="H272" s="166" t="s">
        <v>298</v>
      </c>
      <c r="I272" s="230"/>
      <c r="J272" s="299"/>
    </row>
    <row r="273" spans="1:10" s="223" customFormat="1" ht="35.25" customHeight="1" outlineLevel="2">
      <c r="A273" s="262">
        <v>266</v>
      </c>
      <c r="B273" s="231">
        <v>41563</v>
      </c>
      <c r="C273" s="164" t="s">
        <v>757</v>
      </c>
      <c r="D273" s="166" t="s">
        <v>309</v>
      </c>
      <c r="E273" s="167">
        <v>1313</v>
      </c>
      <c r="F273" s="170" t="s">
        <v>170</v>
      </c>
      <c r="G273" s="171" t="s">
        <v>44</v>
      </c>
      <c r="H273" s="166" t="s">
        <v>298</v>
      </c>
      <c r="I273" s="230" t="s">
        <v>356</v>
      </c>
      <c r="J273" s="299"/>
    </row>
    <row r="274" spans="1:10" s="223" customFormat="1" ht="35.25" customHeight="1" outlineLevel="2">
      <c r="A274" s="262">
        <v>287</v>
      </c>
      <c r="B274" s="231">
        <v>41596</v>
      </c>
      <c r="C274" s="164" t="s">
        <v>762</v>
      </c>
      <c r="D274" s="166" t="s">
        <v>309</v>
      </c>
      <c r="E274" s="167">
        <v>822</v>
      </c>
      <c r="F274" s="170" t="s">
        <v>170</v>
      </c>
      <c r="G274" s="171" t="s">
        <v>44</v>
      </c>
      <c r="H274" s="166" t="s">
        <v>298</v>
      </c>
      <c r="I274" s="230" t="s">
        <v>356</v>
      </c>
      <c r="J274" s="299"/>
    </row>
    <row r="275" spans="1:10" s="223" customFormat="1" ht="35.25" customHeight="1" outlineLevel="2">
      <c r="A275" s="262">
        <v>341</v>
      </c>
      <c r="B275" s="231">
        <v>41624</v>
      </c>
      <c r="C275" s="164" t="s">
        <v>824</v>
      </c>
      <c r="D275" s="166" t="s">
        <v>309</v>
      </c>
      <c r="E275" s="167">
        <v>727</v>
      </c>
      <c r="F275" s="170" t="s">
        <v>170</v>
      </c>
      <c r="G275" s="171" t="s">
        <v>44</v>
      </c>
      <c r="H275" s="166" t="s">
        <v>298</v>
      </c>
      <c r="I275" s="479" t="s">
        <v>356</v>
      </c>
      <c r="J275" s="299"/>
    </row>
    <row r="276" spans="1:10" s="223" customFormat="1" ht="35.25" customHeight="1" outlineLevel="1">
      <c r="A276" s="262"/>
      <c r="B276" s="231"/>
      <c r="C276" s="164"/>
      <c r="D276" s="166"/>
      <c r="E276" s="167">
        <f>SUBTOTAL(9,E264:E275)</f>
        <v>20866</v>
      </c>
      <c r="F276" s="505" t="s">
        <v>934</v>
      </c>
      <c r="G276" s="171"/>
      <c r="H276" s="166"/>
      <c r="I276" s="479"/>
      <c r="J276" s="299"/>
    </row>
    <row r="277" spans="1:10" s="223" customFormat="1" ht="35.25" customHeight="1" outlineLevel="2">
      <c r="A277" s="262">
        <v>55</v>
      </c>
      <c r="B277" s="231">
        <v>41323</v>
      </c>
      <c r="C277" s="166" t="s">
        <v>512</v>
      </c>
      <c r="D277" s="166" t="s">
        <v>330</v>
      </c>
      <c r="E277" s="167">
        <v>62.93</v>
      </c>
      <c r="F277" s="163" t="s">
        <v>173</v>
      </c>
      <c r="G277" s="164" t="s">
        <v>171</v>
      </c>
      <c r="H277" s="166" t="s">
        <v>300</v>
      </c>
      <c r="I277" s="230" t="s">
        <v>356</v>
      </c>
      <c r="J277" s="299"/>
    </row>
    <row r="278" spans="1:10" s="223" customFormat="1" ht="35.25" customHeight="1" outlineLevel="2">
      <c r="A278" s="262">
        <v>56</v>
      </c>
      <c r="B278" s="231">
        <v>41323</v>
      </c>
      <c r="C278" s="166" t="s">
        <v>513</v>
      </c>
      <c r="D278" s="166" t="s">
        <v>330</v>
      </c>
      <c r="E278" s="167">
        <v>95.71</v>
      </c>
      <c r="F278" s="163" t="s">
        <v>173</v>
      </c>
      <c r="G278" s="164" t="s">
        <v>171</v>
      </c>
      <c r="H278" s="166" t="s">
        <v>298</v>
      </c>
      <c r="I278" s="230" t="s">
        <v>356</v>
      </c>
      <c r="J278" s="299"/>
    </row>
    <row r="279" spans="1:10" s="223" customFormat="1" ht="35.25" customHeight="1" outlineLevel="1">
      <c r="A279" s="262"/>
      <c r="B279" s="231"/>
      <c r="C279" s="166"/>
      <c r="D279" s="166"/>
      <c r="E279" s="167">
        <f>SUBTOTAL(9,E238:E278)</f>
        <v>37861.99</v>
      </c>
      <c r="F279" s="506" t="s">
        <v>935</v>
      </c>
      <c r="G279" s="164"/>
      <c r="H279" s="166"/>
      <c r="I279" s="230"/>
      <c r="J279" s="299"/>
    </row>
    <row r="280" spans="1:10" s="223" customFormat="1" ht="35.25" customHeight="1" outlineLevel="1">
      <c r="A280" s="262">
        <v>33</v>
      </c>
      <c r="B280" s="231">
        <v>41306</v>
      </c>
      <c r="C280" s="164" t="s">
        <v>505</v>
      </c>
      <c r="D280" s="166" t="s">
        <v>451</v>
      </c>
      <c r="E280" s="167">
        <v>1813.02</v>
      </c>
      <c r="F280" s="170"/>
      <c r="G280" s="171"/>
      <c r="H280" s="166" t="s">
        <v>298</v>
      </c>
      <c r="I280" s="230"/>
      <c r="J280" s="299"/>
    </row>
    <row r="281" spans="1:10" s="223" customFormat="1" ht="35.25" customHeight="1" outlineLevel="1">
      <c r="A281" s="262">
        <v>34</v>
      </c>
      <c r="B281" s="231">
        <v>41306</v>
      </c>
      <c r="C281" s="164" t="s">
        <v>505</v>
      </c>
      <c r="D281" s="166" t="s">
        <v>451</v>
      </c>
      <c r="E281" s="167">
        <v>0.84</v>
      </c>
      <c r="F281" s="170"/>
      <c r="G281" s="171"/>
      <c r="H281" s="166" t="s">
        <v>298</v>
      </c>
      <c r="I281" s="230"/>
      <c r="J281" s="299"/>
    </row>
    <row r="282" spans="1:10" s="223" customFormat="1" ht="35.25" customHeight="1" outlineLevel="1">
      <c r="A282" s="262">
        <v>35</v>
      </c>
      <c r="B282" s="231">
        <v>41306</v>
      </c>
      <c r="C282" s="164" t="s">
        <v>505</v>
      </c>
      <c r="D282" s="166" t="s">
        <v>455</v>
      </c>
      <c r="E282" s="167">
        <v>1962.55</v>
      </c>
      <c r="F282" s="170"/>
      <c r="G282" s="171"/>
      <c r="H282" s="166" t="s">
        <v>298</v>
      </c>
      <c r="I282" s="230"/>
      <c r="J282" s="299"/>
    </row>
    <row r="283" spans="1:10" s="223" customFormat="1" ht="35.25" customHeight="1" outlineLevel="1">
      <c r="A283" s="262">
        <v>36</v>
      </c>
      <c r="B283" s="231">
        <v>41306</v>
      </c>
      <c r="C283" s="164" t="s">
        <v>505</v>
      </c>
      <c r="D283" s="166" t="s">
        <v>455</v>
      </c>
      <c r="E283" s="167">
        <v>0.25</v>
      </c>
      <c r="F283" s="170"/>
      <c r="G283" s="171"/>
      <c r="H283" s="166" t="s">
        <v>298</v>
      </c>
      <c r="I283" s="230"/>
      <c r="J283" s="299"/>
    </row>
    <row r="284" spans="1:10" s="223" customFormat="1" ht="35.25" customHeight="1" outlineLevel="1">
      <c r="A284" s="262">
        <v>37</v>
      </c>
      <c r="B284" s="231">
        <v>41306</v>
      </c>
      <c r="C284" s="164" t="s">
        <v>505</v>
      </c>
      <c r="D284" s="166" t="s">
        <v>365</v>
      </c>
      <c r="E284" s="167">
        <v>1608.74</v>
      </c>
      <c r="F284" s="170"/>
      <c r="G284" s="171"/>
      <c r="H284" s="166" t="s">
        <v>298</v>
      </c>
      <c r="I284" s="230"/>
      <c r="J284" s="299"/>
    </row>
    <row r="285" spans="1:10" s="223" customFormat="1" ht="35.25" customHeight="1" outlineLevel="1">
      <c r="A285" s="262">
        <v>38</v>
      </c>
      <c r="B285" s="231">
        <v>41306</v>
      </c>
      <c r="C285" s="164" t="s">
        <v>505</v>
      </c>
      <c r="D285" s="166" t="s">
        <v>365</v>
      </c>
      <c r="E285" s="167">
        <v>0.27</v>
      </c>
      <c r="F285" s="170"/>
      <c r="G285" s="171"/>
      <c r="H285" s="166" t="s">
        <v>298</v>
      </c>
      <c r="I285" s="230"/>
      <c r="J285" s="299"/>
    </row>
    <row r="286" spans="1:10" s="223" customFormat="1" ht="35.25" customHeight="1" outlineLevel="1">
      <c r="A286" s="262">
        <v>39</v>
      </c>
      <c r="B286" s="231">
        <v>41306</v>
      </c>
      <c r="C286" s="164" t="s">
        <v>917</v>
      </c>
      <c r="D286" s="166" t="s">
        <v>286</v>
      </c>
      <c r="E286" s="167">
        <v>995.14</v>
      </c>
      <c r="F286" s="170"/>
      <c r="G286" s="171"/>
      <c r="H286" s="166" t="s">
        <v>298</v>
      </c>
      <c r="I286" s="230"/>
      <c r="J286" s="299"/>
    </row>
    <row r="287" spans="1:10" s="223" customFormat="1" ht="35.25" customHeight="1" outlineLevel="1">
      <c r="A287" s="262">
        <v>40</v>
      </c>
      <c r="B287" s="231">
        <v>41306</v>
      </c>
      <c r="C287" s="164" t="s">
        <v>918</v>
      </c>
      <c r="D287" s="166" t="s">
        <v>286</v>
      </c>
      <c r="E287" s="167">
        <v>16.68</v>
      </c>
      <c r="F287" s="170"/>
      <c r="G287" s="171"/>
      <c r="H287" s="166" t="s">
        <v>298</v>
      </c>
      <c r="I287" s="230"/>
      <c r="J287" s="299"/>
    </row>
    <row r="288" spans="1:10" s="223" customFormat="1" ht="35.25" customHeight="1" outlineLevel="1">
      <c r="A288" s="262">
        <v>59</v>
      </c>
      <c r="B288" s="231">
        <v>41334</v>
      </c>
      <c r="C288" s="164" t="s">
        <v>515</v>
      </c>
      <c r="D288" s="164" t="s">
        <v>354</v>
      </c>
      <c r="E288" s="167">
        <v>4855.4</v>
      </c>
      <c r="F288" s="170"/>
      <c r="G288" s="171"/>
      <c r="H288" s="164" t="s">
        <v>298</v>
      </c>
      <c r="I288" s="230"/>
      <c r="J288" s="299"/>
    </row>
    <row r="289" spans="1:10" s="223" customFormat="1" ht="35.25" customHeight="1" outlineLevel="1">
      <c r="A289" s="262">
        <v>60</v>
      </c>
      <c r="B289" s="231">
        <v>41334</v>
      </c>
      <c r="C289" s="164" t="s">
        <v>516</v>
      </c>
      <c r="D289" s="164" t="s">
        <v>354</v>
      </c>
      <c r="E289" s="167">
        <v>0.53</v>
      </c>
      <c r="F289" s="170"/>
      <c r="G289" s="171"/>
      <c r="H289" s="164" t="s">
        <v>298</v>
      </c>
      <c r="I289" s="230"/>
      <c r="J289" s="299"/>
    </row>
    <row r="290" spans="1:10" s="223" customFormat="1" ht="35.25" customHeight="1" outlineLevel="1">
      <c r="A290" s="262">
        <v>61</v>
      </c>
      <c r="B290" s="231">
        <v>41334</v>
      </c>
      <c r="C290" s="164" t="s">
        <v>515</v>
      </c>
      <c r="D290" s="166" t="s">
        <v>352</v>
      </c>
      <c r="E290" s="167">
        <v>1004.72</v>
      </c>
      <c r="F290" s="170"/>
      <c r="G290" s="171"/>
      <c r="H290" s="164" t="s">
        <v>298</v>
      </c>
      <c r="I290" s="230"/>
      <c r="J290" s="299"/>
    </row>
    <row r="291" spans="1:10" s="223" customFormat="1" ht="35.25" customHeight="1" outlineLevel="1">
      <c r="A291" s="262">
        <v>62</v>
      </c>
      <c r="B291" s="231">
        <v>41334</v>
      </c>
      <c r="C291" s="164" t="s">
        <v>516</v>
      </c>
      <c r="D291" s="166" t="s">
        <v>352</v>
      </c>
      <c r="E291" s="167">
        <v>0.95</v>
      </c>
      <c r="F291" s="170"/>
      <c r="G291" s="171"/>
      <c r="H291" s="164" t="s">
        <v>298</v>
      </c>
      <c r="I291" s="230"/>
      <c r="J291" s="299"/>
    </row>
    <row r="292" spans="1:10" s="223" customFormat="1" ht="35.25" customHeight="1" outlineLevel="1">
      <c r="A292" s="262">
        <v>63</v>
      </c>
      <c r="B292" s="231">
        <v>41334</v>
      </c>
      <c r="C292" s="164" t="s">
        <v>515</v>
      </c>
      <c r="D292" s="166" t="s">
        <v>451</v>
      </c>
      <c r="E292" s="167">
        <v>1828.6</v>
      </c>
      <c r="F292" s="170"/>
      <c r="G292" s="171"/>
      <c r="H292" s="166" t="s">
        <v>298</v>
      </c>
      <c r="I292" s="230"/>
      <c r="J292" s="299"/>
    </row>
    <row r="293" spans="1:10" s="223" customFormat="1" ht="35.25" customHeight="1" outlineLevel="1">
      <c r="A293" s="262">
        <v>64</v>
      </c>
      <c r="B293" s="231">
        <v>41334</v>
      </c>
      <c r="C293" s="164" t="s">
        <v>515</v>
      </c>
      <c r="D293" s="166" t="s">
        <v>455</v>
      </c>
      <c r="E293" s="167">
        <v>1972.24</v>
      </c>
      <c r="F293" s="170"/>
      <c r="G293" s="171"/>
      <c r="H293" s="166" t="s">
        <v>298</v>
      </c>
      <c r="I293" s="230"/>
      <c r="J293" s="299"/>
    </row>
    <row r="294" spans="1:10" s="223" customFormat="1" ht="35.25" customHeight="1" outlineLevel="1">
      <c r="A294" s="262">
        <v>65</v>
      </c>
      <c r="B294" s="231">
        <v>41334</v>
      </c>
      <c r="C294" s="164" t="s">
        <v>516</v>
      </c>
      <c r="D294" s="166" t="s">
        <v>455</v>
      </c>
      <c r="E294" s="167">
        <v>0.81</v>
      </c>
      <c r="F294" s="170"/>
      <c r="G294" s="171"/>
      <c r="H294" s="166" t="s">
        <v>298</v>
      </c>
      <c r="I294" s="230"/>
      <c r="J294" s="299"/>
    </row>
    <row r="295" spans="1:10" s="223" customFormat="1" ht="35.25" customHeight="1" outlineLevel="1">
      <c r="A295" s="262">
        <v>66</v>
      </c>
      <c r="B295" s="231">
        <v>41334</v>
      </c>
      <c r="C295" s="164" t="s">
        <v>515</v>
      </c>
      <c r="D295" s="166" t="s">
        <v>365</v>
      </c>
      <c r="E295" s="167">
        <v>1628.42</v>
      </c>
      <c r="F295" s="170"/>
      <c r="G295" s="171"/>
      <c r="H295" s="166" t="s">
        <v>298</v>
      </c>
      <c r="I295" s="230"/>
      <c r="J295" s="299"/>
    </row>
    <row r="296" spans="1:10" s="223" customFormat="1" ht="35.25" customHeight="1" outlineLevel="1">
      <c r="A296" s="262">
        <v>67</v>
      </c>
      <c r="B296" s="231">
        <v>41334</v>
      </c>
      <c r="C296" s="164" t="s">
        <v>516</v>
      </c>
      <c r="D296" s="166" t="s">
        <v>365</v>
      </c>
      <c r="E296" s="167">
        <v>0.56</v>
      </c>
      <c r="F296" s="170"/>
      <c r="G296" s="171"/>
      <c r="H296" s="166" t="s">
        <v>298</v>
      </c>
      <c r="I296" s="230"/>
      <c r="J296" s="299"/>
    </row>
    <row r="297" spans="1:10" s="223" customFormat="1" ht="35.25" customHeight="1" outlineLevel="1">
      <c r="A297" s="262">
        <v>68</v>
      </c>
      <c r="B297" s="231">
        <v>41334</v>
      </c>
      <c r="C297" s="164" t="s">
        <v>350</v>
      </c>
      <c r="D297" s="166" t="s">
        <v>286</v>
      </c>
      <c r="E297" s="167">
        <f>'GIORNALE DELLE ENTRATE'!E49</f>
        <v>0.27</v>
      </c>
      <c r="F297" s="170"/>
      <c r="G297" s="171"/>
      <c r="H297" s="166" t="s">
        <v>298</v>
      </c>
      <c r="I297" s="230"/>
      <c r="J297" s="299"/>
    </row>
    <row r="298" spans="1:10" s="223" customFormat="1" ht="35.25" customHeight="1" outlineLevel="1">
      <c r="A298" s="262">
        <v>69</v>
      </c>
      <c r="B298" s="231">
        <v>41334</v>
      </c>
      <c r="C298" s="164" t="s">
        <v>486</v>
      </c>
      <c r="D298" s="166" t="s">
        <v>286</v>
      </c>
      <c r="E298" s="167">
        <f>'GIORNALE DELLE ENTRATE'!E50</f>
        <v>2086.2000000000003</v>
      </c>
      <c r="F298" s="170"/>
      <c r="G298" s="171"/>
      <c r="H298" s="166" t="s">
        <v>298</v>
      </c>
      <c r="I298" s="230"/>
      <c r="J298" s="299"/>
    </row>
    <row r="299" spans="1:10" s="223" customFormat="1" ht="35.25" customHeight="1" outlineLevel="1">
      <c r="A299" s="262">
        <v>96</v>
      </c>
      <c r="B299" s="231">
        <v>41365</v>
      </c>
      <c r="C299" s="164" t="s">
        <v>522</v>
      </c>
      <c r="D299" s="166" t="s">
        <v>455</v>
      </c>
      <c r="E299" s="167">
        <v>1958.67</v>
      </c>
      <c r="F299" s="170"/>
      <c r="G299" s="171"/>
      <c r="H299" s="166" t="s">
        <v>298</v>
      </c>
      <c r="I299" s="230"/>
      <c r="J299" s="299"/>
    </row>
    <row r="300" spans="1:10" s="223" customFormat="1" ht="35.25" customHeight="1" outlineLevel="1">
      <c r="A300" s="262">
        <v>97</v>
      </c>
      <c r="B300" s="231">
        <v>41365</v>
      </c>
      <c r="C300" s="164" t="s">
        <v>523</v>
      </c>
      <c r="D300" s="166" t="s">
        <v>455</v>
      </c>
      <c r="E300" s="167">
        <v>0.21</v>
      </c>
      <c r="F300" s="170"/>
      <c r="G300" s="171"/>
      <c r="H300" s="166" t="s">
        <v>298</v>
      </c>
      <c r="I300" s="230"/>
      <c r="J300" s="299"/>
    </row>
    <row r="301" spans="1:10" s="223" customFormat="1" ht="35.25" customHeight="1" outlineLevel="1">
      <c r="A301" s="262">
        <v>98</v>
      </c>
      <c r="B301" s="231">
        <v>41365</v>
      </c>
      <c r="C301" s="164" t="s">
        <v>522</v>
      </c>
      <c r="D301" s="166" t="s">
        <v>365</v>
      </c>
      <c r="E301" s="167">
        <v>1731.99</v>
      </c>
      <c r="F301" s="170"/>
      <c r="G301" s="171"/>
      <c r="H301" s="166" t="s">
        <v>298</v>
      </c>
      <c r="I301" s="230"/>
      <c r="J301" s="299"/>
    </row>
    <row r="302" spans="1:10" s="223" customFormat="1" ht="35.25" customHeight="1" outlineLevel="1">
      <c r="A302" s="262">
        <v>99</v>
      </c>
      <c r="B302" s="231">
        <v>41365</v>
      </c>
      <c r="C302" s="164" t="s">
        <v>522</v>
      </c>
      <c r="D302" s="166" t="s">
        <v>492</v>
      </c>
      <c r="E302" s="167">
        <v>659.82</v>
      </c>
      <c r="F302" s="170"/>
      <c r="G302" s="171"/>
      <c r="H302" s="166" t="s">
        <v>298</v>
      </c>
      <c r="I302" s="230"/>
      <c r="J302" s="299"/>
    </row>
    <row r="303" spans="1:10" s="223" customFormat="1" ht="35.25" customHeight="1" outlineLevel="1">
      <c r="A303" s="262">
        <v>100</v>
      </c>
      <c r="B303" s="231">
        <v>41365</v>
      </c>
      <c r="C303" s="164" t="s">
        <v>523</v>
      </c>
      <c r="D303" s="166" t="s">
        <v>492</v>
      </c>
      <c r="E303" s="167">
        <v>0.43</v>
      </c>
      <c r="F303" s="170"/>
      <c r="G303" s="171"/>
      <c r="H303" s="166" t="s">
        <v>298</v>
      </c>
      <c r="I303" s="230"/>
      <c r="J303" s="299"/>
    </row>
    <row r="304" spans="1:10" s="223" customFormat="1" ht="35.25" customHeight="1" outlineLevel="1">
      <c r="A304" s="262">
        <v>101</v>
      </c>
      <c r="B304" s="231">
        <v>41365</v>
      </c>
      <c r="C304" s="164" t="s">
        <v>493</v>
      </c>
      <c r="D304" s="166" t="s">
        <v>286</v>
      </c>
      <c r="E304" s="167">
        <f>'GIORNALE DELLE ENTRATE'!E73</f>
        <v>2</v>
      </c>
      <c r="F304" s="170"/>
      <c r="G304" s="171"/>
      <c r="H304" s="166" t="s">
        <v>298</v>
      </c>
      <c r="I304" s="230"/>
      <c r="J304" s="299"/>
    </row>
    <row r="305" spans="1:10" s="223" customFormat="1" ht="35.25" customHeight="1" outlineLevel="1">
      <c r="A305" s="262">
        <v>102</v>
      </c>
      <c r="B305" s="231">
        <v>41365</v>
      </c>
      <c r="C305" s="164" t="s">
        <v>494</v>
      </c>
      <c r="D305" s="166" t="s">
        <v>286</v>
      </c>
      <c r="E305" s="167">
        <f>'GIORNALE DELLE ENTRATE'!E74</f>
        <v>804.06</v>
      </c>
      <c r="F305" s="170"/>
      <c r="G305" s="171"/>
      <c r="H305" s="166" t="s">
        <v>298</v>
      </c>
      <c r="I305" s="230"/>
      <c r="J305" s="299"/>
    </row>
    <row r="306" spans="1:10" s="223" customFormat="1" ht="35.25" customHeight="1" outlineLevel="1">
      <c r="A306" s="262">
        <v>104</v>
      </c>
      <c r="B306" s="231">
        <v>41365</v>
      </c>
      <c r="C306" s="164" t="s">
        <v>499</v>
      </c>
      <c r="D306" s="166" t="s">
        <v>286</v>
      </c>
      <c r="E306" s="167">
        <f>'GIORNALE DELLE ENTRATE'!E100</f>
        <v>2.56</v>
      </c>
      <c r="F306" s="170"/>
      <c r="G306" s="171"/>
      <c r="H306" s="166" t="s">
        <v>298</v>
      </c>
      <c r="I306" s="230"/>
      <c r="J306" s="299"/>
    </row>
    <row r="307" spans="1:10" s="223" customFormat="1" ht="35.25" customHeight="1" outlineLevel="1">
      <c r="A307" s="262">
        <v>105</v>
      </c>
      <c r="B307" s="231">
        <v>41365</v>
      </c>
      <c r="C307" s="164" t="s">
        <v>500</v>
      </c>
      <c r="D307" s="166" t="s">
        <v>286</v>
      </c>
      <c r="E307" s="167">
        <f>'GIORNALE DELLE ENTRATE'!E101</f>
        <v>667.86</v>
      </c>
      <c r="F307" s="170"/>
      <c r="G307" s="171"/>
      <c r="H307" s="166" t="s">
        <v>298</v>
      </c>
      <c r="I307" s="230"/>
      <c r="J307" s="299"/>
    </row>
    <row r="308" spans="1:10" s="223" customFormat="1" ht="35.25" customHeight="1" outlineLevel="1">
      <c r="A308" s="262">
        <v>122</v>
      </c>
      <c r="B308" s="231">
        <v>41400</v>
      </c>
      <c r="C308" s="164" t="s">
        <v>527</v>
      </c>
      <c r="D308" s="166" t="s">
        <v>455</v>
      </c>
      <c r="E308" s="167">
        <v>1962.55</v>
      </c>
      <c r="F308" s="170"/>
      <c r="G308" s="171"/>
      <c r="H308" s="166" t="s">
        <v>298</v>
      </c>
      <c r="I308" s="230"/>
      <c r="J308" s="299"/>
    </row>
    <row r="309" spans="1:10" s="223" customFormat="1" ht="35.25" customHeight="1" outlineLevel="1">
      <c r="A309" s="262">
        <v>123</v>
      </c>
      <c r="B309" s="231">
        <v>41400</v>
      </c>
      <c r="C309" s="164" t="s">
        <v>528</v>
      </c>
      <c r="D309" s="166" t="s">
        <v>455</v>
      </c>
      <c r="E309" s="167">
        <v>0.46</v>
      </c>
      <c r="F309" s="170"/>
      <c r="G309" s="171"/>
      <c r="H309" s="166" t="s">
        <v>298</v>
      </c>
      <c r="I309" s="230"/>
      <c r="J309" s="299"/>
    </row>
    <row r="310" spans="1:10" s="223" customFormat="1" ht="35.25" customHeight="1" outlineLevel="1">
      <c r="A310" s="262">
        <v>124</v>
      </c>
      <c r="B310" s="231">
        <v>41400</v>
      </c>
      <c r="C310" s="164" t="s">
        <v>527</v>
      </c>
      <c r="D310" s="166" t="s">
        <v>365</v>
      </c>
      <c r="E310" s="167">
        <v>1651.31</v>
      </c>
      <c r="F310" s="170"/>
      <c r="G310" s="171"/>
      <c r="H310" s="166" t="s">
        <v>298</v>
      </c>
      <c r="I310" s="230"/>
      <c r="J310" s="299"/>
    </row>
    <row r="311" spans="1:10" s="223" customFormat="1" ht="35.25" customHeight="1" outlineLevel="1">
      <c r="A311" s="262">
        <v>125</v>
      </c>
      <c r="B311" s="231">
        <v>41400</v>
      </c>
      <c r="C311" s="164" t="s">
        <v>529</v>
      </c>
      <c r="D311" s="166" t="s">
        <v>365</v>
      </c>
      <c r="E311" s="167">
        <v>0.87</v>
      </c>
      <c r="F311" s="170"/>
      <c r="G311" s="171"/>
      <c r="H311" s="166" t="s">
        <v>298</v>
      </c>
      <c r="I311" s="230"/>
      <c r="J311" s="299"/>
    </row>
    <row r="312" spans="1:10" s="223" customFormat="1" ht="35.25" customHeight="1" outlineLevel="1">
      <c r="A312" s="262">
        <v>145</v>
      </c>
      <c r="B312" s="231">
        <v>41428</v>
      </c>
      <c r="C312" s="164" t="s">
        <v>724</v>
      </c>
      <c r="D312" s="166" t="s">
        <v>455</v>
      </c>
      <c r="E312" s="167">
        <v>1957.32</v>
      </c>
      <c r="F312" s="170"/>
      <c r="G312" s="171"/>
      <c r="H312" s="166" t="s">
        <v>298</v>
      </c>
      <c r="I312" s="230"/>
      <c r="J312" s="299"/>
    </row>
    <row r="313" spans="1:10" s="223" customFormat="1" ht="35.25" customHeight="1" outlineLevel="1">
      <c r="A313" s="262">
        <v>146</v>
      </c>
      <c r="B313" s="231">
        <v>41428</v>
      </c>
      <c r="C313" s="164" t="s">
        <v>725</v>
      </c>
      <c r="D313" s="166" t="s">
        <v>455</v>
      </c>
      <c r="E313" s="167">
        <v>0.71</v>
      </c>
      <c r="F313" s="170"/>
      <c r="G313" s="171"/>
      <c r="H313" s="166" t="s">
        <v>298</v>
      </c>
      <c r="I313" s="230"/>
      <c r="J313" s="299"/>
    </row>
    <row r="314" spans="1:10" s="223" customFormat="1" ht="35.25" customHeight="1" outlineLevel="1">
      <c r="A314" s="262">
        <v>147</v>
      </c>
      <c r="B314" s="231">
        <v>41429</v>
      </c>
      <c r="C314" s="164" t="s">
        <v>724</v>
      </c>
      <c r="D314" s="166" t="s">
        <v>492</v>
      </c>
      <c r="E314" s="167">
        <v>659.82</v>
      </c>
      <c r="F314" s="170"/>
      <c r="G314" s="171"/>
      <c r="H314" s="166" t="s">
        <v>298</v>
      </c>
      <c r="I314" s="230"/>
      <c r="J314" s="299"/>
    </row>
    <row r="315" spans="1:10" s="223" customFormat="1" ht="35.25" customHeight="1" outlineLevel="1">
      <c r="A315" s="262">
        <v>148</v>
      </c>
      <c r="B315" s="231">
        <v>41429</v>
      </c>
      <c r="C315" s="164" t="s">
        <v>725</v>
      </c>
      <c r="D315" s="166" t="s">
        <v>492</v>
      </c>
      <c r="E315" s="167">
        <v>0.86</v>
      </c>
      <c r="F315" s="170"/>
      <c r="G315" s="171"/>
      <c r="H315" s="166" t="s">
        <v>298</v>
      </c>
      <c r="I315" s="230"/>
      <c r="J315" s="299"/>
    </row>
    <row r="316" spans="1:10" s="223" customFormat="1" ht="35.25" customHeight="1" outlineLevel="1">
      <c r="A316" s="262">
        <v>149</v>
      </c>
      <c r="B316" s="231">
        <v>41429</v>
      </c>
      <c r="C316" s="164" t="s">
        <v>724</v>
      </c>
      <c r="D316" s="166" t="s">
        <v>365</v>
      </c>
      <c r="E316" s="167">
        <v>1596.36</v>
      </c>
      <c r="F316" s="170"/>
      <c r="G316" s="171"/>
      <c r="H316" s="166" t="s">
        <v>298</v>
      </c>
      <c r="I316" s="230"/>
      <c r="J316" s="299"/>
    </row>
    <row r="317" spans="1:10" s="223" customFormat="1" ht="35.25" customHeight="1" outlineLevel="1">
      <c r="A317" s="262">
        <v>150</v>
      </c>
      <c r="B317" s="231">
        <v>41429</v>
      </c>
      <c r="C317" s="164" t="s">
        <v>725</v>
      </c>
      <c r="D317" s="166" t="s">
        <v>365</v>
      </c>
      <c r="E317" s="167">
        <v>0.89</v>
      </c>
      <c r="F317" s="170"/>
      <c r="G317" s="171"/>
      <c r="H317" s="166" t="s">
        <v>298</v>
      </c>
      <c r="I317" s="230"/>
      <c r="J317" s="299"/>
    </row>
    <row r="318" spans="1:10" s="223" customFormat="1" ht="35.25" customHeight="1" outlineLevel="1">
      <c r="A318" s="262">
        <v>151</v>
      </c>
      <c r="B318" s="231">
        <v>41429</v>
      </c>
      <c r="C318" s="164" t="s">
        <v>675</v>
      </c>
      <c r="D318" s="166" t="s">
        <v>286</v>
      </c>
      <c r="E318" s="167">
        <f>'GIORNALE DELLE ENTRATE'!E122</f>
        <v>0.87</v>
      </c>
      <c r="F318" s="170"/>
      <c r="G318" s="171"/>
      <c r="H318" s="166" t="s">
        <v>298</v>
      </c>
      <c r="I318" s="230"/>
      <c r="J318" s="299"/>
    </row>
    <row r="319" spans="1:10" s="223" customFormat="1" ht="35.25" customHeight="1" outlineLevel="1">
      <c r="A319" s="262">
        <v>152</v>
      </c>
      <c r="B319" s="231">
        <v>41429</v>
      </c>
      <c r="C319" s="164" t="s">
        <v>676</v>
      </c>
      <c r="D319" s="166" t="s">
        <v>286</v>
      </c>
      <c r="E319" s="167">
        <f>'GIORNALE DELLE ENTRATE'!E123</f>
        <v>778.56</v>
      </c>
      <c r="F319" s="170"/>
      <c r="G319" s="171"/>
      <c r="H319" s="166" t="s">
        <v>298</v>
      </c>
      <c r="I319" s="230"/>
      <c r="J319" s="299"/>
    </row>
    <row r="320" spans="1:10" s="223" customFormat="1" ht="35.25" customHeight="1" outlineLevel="1">
      <c r="A320" s="262">
        <v>162</v>
      </c>
      <c r="B320" s="231">
        <v>41451</v>
      </c>
      <c r="C320" s="164" t="s">
        <v>731</v>
      </c>
      <c r="D320" s="166" t="s">
        <v>354</v>
      </c>
      <c r="E320" s="167">
        <v>10707.04</v>
      </c>
      <c r="F320" s="170"/>
      <c r="G320" s="171"/>
      <c r="H320" s="166" t="s">
        <v>298</v>
      </c>
      <c r="I320" s="230"/>
      <c r="J320" s="299"/>
    </row>
    <row r="321" spans="1:13" ht="35.25" customHeight="1" outlineLevel="1">
      <c r="A321" s="262">
        <v>163</v>
      </c>
      <c r="B321" s="231">
        <v>41451</v>
      </c>
      <c r="C321" s="164" t="s">
        <v>732</v>
      </c>
      <c r="D321" s="166" t="s">
        <v>354</v>
      </c>
      <c r="E321" s="167">
        <v>0.94</v>
      </c>
      <c r="F321" s="170"/>
      <c r="G321" s="171"/>
      <c r="H321" s="166" t="s">
        <v>298</v>
      </c>
      <c r="I321" s="230"/>
      <c r="K321" s="56"/>
      <c r="L321" s="56"/>
      <c r="M321" s="56"/>
    </row>
    <row r="322" spans="1:13" ht="35.25" customHeight="1" outlineLevel="1">
      <c r="A322" s="262">
        <v>164</v>
      </c>
      <c r="B322" s="231">
        <v>41451</v>
      </c>
      <c r="C322" s="164" t="s">
        <v>731</v>
      </c>
      <c r="D322" s="166" t="s">
        <v>455</v>
      </c>
      <c r="E322" s="167">
        <v>1962.61</v>
      </c>
      <c r="F322" s="170"/>
      <c r="G322" s="171"/>
      <c r="H322" s="166" t="s">
        <v>298</v>
      </c>
      <c r="I322" s="230"/>
      <c r="K322" s="56"/>
      <c r="L322" s="56"/>
      <c r="M322" s="56"/>
    </row>
    <row r="323" spans="1:13" ht="35.25" customHeight="1" outlineLevel="1">
      <c r="A323" s="262">
        <v>165</v>
      </c>
      <c r="B323" s="231">
        <v>41451</v>
      </c>
      <c r="C323" s="164" t="s">
        <v>732</v>
      </c>
      <c r="D323" s="166" t="s">
        <v>455</v>
      </c>
      <c r="E323" s="167">
        <v>0.91</v>
      </c>
      <c r="F323" s="170"/>
      <c r="G323" s="171"/>
      <c r="H323" s="166" t="s">
        <v>298</v>
      </c>
      <c r="I323" s="230"/>
      <c r="K323" s="56"/>
      <c r="L323" s="56"/>
      <c r="M323" s="56"/>
    </row>
    <row r="324" spans="1:13" ht="35.25" customHeight="1" outlineLevel="1">
      <c r="A324" s="262">
        <v>166</v>
      </c>
      <c r="B324" s="231">
        <v>41451</v>
      </c>
      <c r="C324" s="164" t="s">
        <v>731</v>
      </c>
      <c r="D324" s="166" t="s">
        <v>352</v>
      </c>
      <c r="E324" s="167">
        <v>2008.83</v>
      </c>
      <c r="F324" s="170"/>
      <c r="G324" s="171"/>
      <c r="H324" s="166" t="s">
        <v>298</v>
      </c>
      <c r="I324" s="230"/>
      <c r="K324" s="56"/>
      <c r="L324" s="56"/>
      <c r="M324" s="56"/>
    </row>
    <row r="325" spans="1:13" ht="35.25" customHeight="1" outlineLevel="1">
      <c r="A325" s="262">
        <v>167</v>
      </c>
      <c r="B325" s="231">
        <v>41451</v>
      </c>
      <c r="C325" s="164" t="s">
        <v>732</v>
      </c>
      <c r="D325" s="166" t="s">
        <v>352</v>
      </c>
      <c r="E325" s="167">
        <v>0.17</v>
      </c>
      <c r="F325" s="170"/>
      <c r="G325" s="171"/>
      <c r="H325" s="166" t="s">
        <v>298</v>
      </c>
      <c r="I325" s="230"/>
      <c r="K325" s="56"/>
      <c r="L325" s="56"/>
      <c r="M325" s="56"/>
    </row>
    <row r="326" spans="1:13" ht="35.25" customHeight="1" outlineLevel="1">
      <c r="A326" s="262">
        <v>168</v>
      </c>
      <c r="B326" s="231">
        <v>41451</v>
      </c>
      <c r="C326" s="164" t="s">
        <v>731</v>
      </c>
      <c r="D326" s="166" t="s">
        <v>365</v>
      </c>
      <c r="E326" s="167">
        <v>1604.24</v>
      </c>
      <c r="F326" s="170"/>
      <c r="G326" s="171"/>
      <c r="H326" s="166" t="s">
        <v>298</v>
      </c>
      <c r="I326" s="230"/>
      <c r="K326" s="56"/>
      <c r="L326" s="56"/>
      <c r="M326" s="56"/>
    </row>
    <row r="327" spans="1:10" s="223" customFormat="1" ht="35.25" customHeight="1" outlineLevel="1">
      <c r="A327" s="262">
        <v>169</v>
      </c>
      <c r="B327" s="231">
        <v>41451</v>
      </c>
      <c r="C327" s="164" t="s">
        <v>732</v>
      </c>
      <c r="D327" s="166" t="s">
        <v>365</v>
      </c>
      <c r="E327" s="167">
        <v>0.36</v>
      </c>
      <c r="F327" s="170"/>
      <c r="G327" s="171"/>
      <c r="H327" s="166" t="s">
        <v>298</v>
      </c>
      <c r="I327" s="230"/>
      <c r="J327" s="299"/>
    </row>
    <row r="328" spans="1:10" s="223" customFormat="1" ht="35.25" customHeight="1" outlineLevel="1">
      <c r="A328" s="262">
        <v>170</v>
      </c>
      <c r="B328" s="231">
        <v>41451</v>
      </c>
      <c r="C328" s="164" t="s">
        <v>688</v>
      </c>
      <c r="D328" s="166" t="s">
        <v>286</v>
      </c>
      <c r="E328" s="167">
        <f>'GIORNALE DELLE ENTRATE'!E144</f>
        <v>0.89</v>
      </c>
      <c r="F328" s="170"/>
      <c r="G328" s="171"/>
      <c r="H328" s="166" t="s">
        <v>298</v>
      </c>
      <c r="I328" s="230"/>
      <c r="J328" s="299"/>
    </row>
    <row r="329" spans="1:10" s="223" customFormat="1" ht="35.25" customHeight="1" outlineLevel="1">
      <c r="A329" s="262">
        <v>171</v>
      </c>
      <c r="B329" s="231">
        <v>41451</v>
      </c>
      <c r="C329" s="164" t="s">
        <v>689</v>
      </c>
      <c r="D329" s="166" t="s">
        <v>286</v>
      </c>
      <c r="E329" s="167">
        <f>'GIORNALE DELLE ENTRATE'!E145</f>
        <v>3009.1000000000004</v>
      </c>
      <c r="F329" s="170"/>
      <c r="G329" s="171"/>
      <c r="H329" s="166" t="s">
        <v>298</v>
      </c>
      <c r="I329" s="230"/>
      <c r="J329" s="299"/>
    </row>
    <row r="330" spans="1:10" s="223" customFormat="1" ht="35.25" customHeight="1" outlineLevel="1">
      <c r="A330" s="262">
        <v>190</v>
      </c>
      <c r="B330" s="231">
        <v>41486</v>
      </c>
      <c r="C330" s="164" t="s">
        <v>740</v>
      </c>
      <c r="D330" s="166" t="s">
        <v>455</v>
      </c>
      <c r="E330" s="167">
        <v>1958.67</v>
      </c>
      <c r="F330" s="170"/>
      <c r="G330" s="171"/>
      <c r="H330" s="166" t="s">
        <v>298</v>
      </c>
      <c r="I330" s="230"/>
      <c r="J330" s="299"/>
    </row>
    <row r="331" spans="1:10" s="223" customFormat="1" ht="35.25" customHeight="1" outlineLevel="1">
      <c r="A331" s="262">
        <v>191</v>
      </c>
      <c r="B331" s="231">
        <v>41486</v>
      </c>
      <c r="C331" s="164" t="s">
        <v>741</v>
      </c>
      <c r="D331" s="166" t="s">
        <v>455</v>
      </c>
      <c r="E331" s="167">
        <v>0.31</v>
      </c>
      <c r="F331" s="170"/>
      <c r="G331" s="171"/>
      <c r="H331" s="166" t="s">
        <v>298</v>
      </c>
      <c r="I331" s="230"/>
      <c r="J331" s="299"/>
    </row>
    <row r="332" spans="1:10" s="223" customFormat="1" ht="35.25" customHeight="1" outlineLevel="1">
      <c r="A332" s="262">
        <v>192</v>
      </c>
      <c r="B332" s="231">
        <v>41486</v>
      </c>
      <c r="C332" s="164" t="s">
        <v>740</v>
      </c>
      <c r="D332" s="166" t="s">
        <v>492</v>
      </c>
      <c r="E332" s="167">
        <v>661.26</v>
      </c>
      <c r="F332" s="170"/>
      <c r="G332" s="171"/>
      <c r="H332" s="166" t="s">
        <v>298</v>
      </c>
      <c r="I332" s="230"/>
      <c r="J332" s="299"/>
    </row>
    <row r="333" spans="1:10" s="223" customFormat="1" ht="35.25" customHeight="1" outlineLevel="1">
      <c r="A333" s="262">
        <v>193</v>
      </c>
      <c r="B333" s="231">
        <v>41486</v>
      </c>
      <c r="C333" s="164" t="s">
        <v>741</v>
      </c>
      <c r="D333" s="166" t="s">
        <v>492</v>
      </c>
      <c r="E333" s="167">
        <v>0.31</v>
      </c>
      <c r="F333" s="170"/>
      <c r="G333" s="171"/>
      <c r="H333" s="166" t="s">
        <v>298</v>
      </c>
      <c r="I333" s="230"/>
      <c r="J333" s="299"/>
    </row>
    <row r="334" spans="1:10" s="223" customFormat="1" ht="35.25" customHeight="1" outlineLevel="1">
      <c r="A334" s="262">
        <v>194</v>
      </c>
      <c r="B334" s="231">
        <v>41486</v>
      </c>
      <c r="C334" s="164" t="s">
        <v>740</v>
      </c>
      <c r="D334" s="166" t="s">
        <v>365</v>
      </c>
      <c r="E334" s="446">
        <v>1596.36</v>
      </c>
      <c r="F334" s="170"/>
      <c r="G334" s="171"/>
      <c r="H334" s="166" t="s">
        <v>298</v>
      </c>
      <c r="I334" s="230"/>
      <c r="J334" s="299"/>
    </row>
    <row r="335" spans="1:10" s="223" customFormat="1" ht="35.25" customHeight="1" outlineLevel="1">
      <c r="A335" s="262">
        <v>195</v>
      </c>
      <c r="B335" s="231">
        <v>41486</v>
      </c>
      <c r="C335" s="164" t="s">
        <v>741</v>
      </c>
      <c r="D335" s="166" t="s">
        <v>365</v>
      </c>
      <c r="E335" s="446">
        <v>0.38</v>
      </c>
      <c r="F335" s="170"/>
      <c r="G335" s="171"/>
      <c r="H335" s="166" t="s">
        <v>298</v>
      </c>
      <c r="I335" s="230"/>
      <c r="J335" s="299"/>
    </row>
    <row r="336" spans="1:10" s="223" customFormat="1" ht="35.25" customHeight="1" outlineLevel="1">
      <c r="A336" s="262">
        <v>196</v>
      </c>
      <c r="B336" s="231">
        <v>41486</v>
      </c>
      <c r="C336" s="164" t="s">
        <v>695</v>
      </c>
      <c r="D336" s="166" t="s">
        <v>286</v>
      </c>
      <c r="E336" s="446">
        <f>'GIORNALE DELLE ENTRATE'!E160</f>
        <v>0.36</v>
      </c>
      <c r="F336" s="170"/>
      <c r="G336" s="166"/>
      <c r="H336" s="164" t="s">
        <v>298</v>
      </c>
      <c r="I336" s="455"/>
      <c r="J336" s="299"/>
    </row>
    <row r="337" spans="1:10" s="223" customFormat="1" ht="35.25" customHeight="1" outlineLevel="1">
      <c r="A337" s="262">
        <v>197</v>
      </c>
      <c r="B337" s="231">
        <v>41486</v>
      </c>
      <c r="C337" s="164" t="s">
        <v>696</v>
      </c>
      <c r="D337" s="166" t="s">
        <v>286</v>
      </c>
      <c r="E337" s="446">
        <f>'GIORNALE DELLE ENTRATE'!E161</f>
        <v>779.1199999999999</v>
      </c>
      <c r="F337" s="170"/>
      <c r="G337" s="164"/>
      <c r="H337" s="164" t="s">
        <v>298</v>
      </c>
      <c r="I337" s="455"/>
      <c r="J337" s="299"/>
    </row>
    <row r="338" spans="1:10" s="223" customFormat="1" ht="35.25" customHeight="1" outlineLevel="1">
      <c r="A338" s="262">
        <v>214</v>
      </c>
      <c r="B338" s="231">
        <v>41519</v>
      </c>
      <c r="C338" s="164" t="s">
        <v>746</v>
      </c>
      <c r="D338" s="166" t="s">
        <v>354</v>
      </c>
      <c r="E338" s="167">
        <v>4872.94</v>
      </c>
      <c r="F338" s="170"/>
      <c r="G338" s="171"/>
      <c r="H338" s="166" t="s">
        <v>298</v>
      </c>
      <c r="I338" s="230"/>
      <c r="J338" s="299"/>
    </row>
    <row r="339" spans="1:10" s="223" customFormat="1" ht="35.25" customHeight="1" outlineLevel="1">
      <c r="A339" s="262">
        <v>215</v>
      </c>
      <c r="B339" s="231">
        <v>41519</v>
      </c>
      <c r="C339" s="164" t="s">
        <v>747</v>
      </c>
      <c r="D339" s="166" t="s">
        <v>354</v>
      </c>
      <c r="E339" s="167">
        <v>0.16</v>
      </c>
      <c r="F339" s="170"/>
      <c r="G339" s="171"/>
      <c r="H339" s="166" t="s">
        <v>298</v>
      </c>
      <c r="I339" s="230"/>
      <c r="J339" s="299"/>
    </row>
    <row r="340" spans="1:10" s="223" customFormat="1" ht="35.25" customHeight="1" outlineLevel="1">
      <c r="A340" s="262">
        <v>216</v>
      </c>
      <c r="B340" s="231">
        <v>41519</v>
      </c>
      <c r="C340" s="164" t="s">
        <v>746</v>
      </c>
      <c r="D340" s="166" t="s">
        <v>455</v>
      </c>
      <c r="E340" s="167">
        <v>1957.27</v>
      </c>
      <c r="F340" s="170"/>
      <c r="G340" s="171"/>
      <c r="H340" s="166" t="s">
        <v>298</v>
      </c>
      <c r="I340" s="230"/>
      <c r="J340" s="299"/>
    </row>
    <row r="341" spans="1:10" s="223" customFormat="1" ht="35.25" customHeight="1" outlineLevel="1">
      <c r="A341" s="262">
        <v>217</v>
      </c>
      <c r="B341" s="231">
        <v>41519</v>
      </c>
      <c r="C341" s="164" t="s">
        <v>747</v>
      </c>
      <c r="D341" s="166" t="s">
        <v>455</v>
      </c>
      <c r="E341" s="167">
        <v>0.6</v>
      </c>
      <c r="F341" s="170"/>
      <c r="G341" s="171"/>
      <c r="H341" s="166" t="s">
        <v>298</v>
      </c>
      <c r="I341" s="230"/>
      <c r="J341" s="299"/>
    </row>
    <row r="342" spans="1:10" s="223" customFormat="1" ht="35.25" customHeight="1" outlineLevel="1">
      <c r="A342" s="262">
        <v>218</v>
      </c>
      <c r="B342" s="231">
        <v>41519</v>
      </c>
      <c r="C342" s="164" t="s">
        <v>746</v>
      </c>
      <c r="D342" s="166" t="s">
        <v>352</v>
      </c>
      <c r="E342" s="167">
        <v>1005.36</v>
      </c>
      <c r="F342" s="170"/>
      <c r="G342" s="171"/>
      <c r="H342" s="166" t="s">
        <v>298</v>
      </c>
      <c r="I342" s="230"/>
      <c r="J342" s="299"/>
    </row>
    <row r="343" spans="1:10" s="223" customFormat="1" ht="35.25" customHeight="1" outlineLevel="1">
      <c r="A343" s="262">
        <v>219</v>
      </c>
      <c r="B343" s="231">
        <v>41519</v>
      </c>
      <c r="C343" s="164" t="s">
        <v>747</v>
      </c>
      <c r="D343" s="166" t="s">
        <v>352</v>
      </c>
      <c r="E343" s="167">
        <v>0.73</v>
      </c>
      <c r="F343" s="170"/>
      <c r="G343" s="171"/>
      <c r="H343" s="166" t="s">
        <v>298</v>
      </c>
      <c r="I343" s="230"/>
      <c r="J343" s="299"/>
    </row>
    <row r="344" spans="1:10" s="223" customFormat="1" ht="35.25" customHeight="1" outlineLevel="1">
      <c r="A344" s="262">
        <v>220</v>
      </c>
      <c r="B344" s="231">
        <v>41519</v>
      </c>
      <c r="C344" s="164" t="s">
        <v>748</v>
      </c>
      <c r="D344" s="166" t="s">
        <v>352</v>
      </c>
      <c r="E344" s="167">
        <v>846</v>
      </c>
      <c r="F344" s="170"/>
      <c r="G344" s="171"/>
      <c r="H344" s="166" t="s">
        <v>298</v>
      </c>
      <c r="I344" s="230"/>
      <c r="J344" s="299"/>
    </row>
    <row r="345" spans="1:10" s="223" customFormat="1" ht="35.25" customHeight="1" outlineLevel="1">
      <c r="A345" s="262">
        <v>221</v>
      </c>
      <c r="B345" s="231">
        <v>41519</v>
      </c>
      <c r="C345" s="164" t="s">
        <v>746</v>
      </c>
      <c r="D345" s="166" t="s">
        <v>365</v>
      </c>
      <c r="E345" s="167">
        <v>1596.36</v>
      </c>
      <c r="F345" s="170"/>
      <c r="G345" s="171"/>
      <c r="H345" s="166" t="s">
        <v>298</v>
      </c>
      <c r="I345" s="230"/>
      <c r="J345" s="299"/>
    </row>
    <row r="346" spans="1:10" s="223" customFormat="1" ht="35.25" customHeight="1" outlineLevel="1">
      <c r="A346" s="262">
        <v>222</v>
      </c>
      <c r="B346" s="231">
        <v>41519</v>
      </c>
      <c r="C346" s="164" t="s">
        <v>747</v>
      </c>
      <c r="D346" s="166" t="s">
        <v>365</v>
      </c>
      <c r="E346" s="167">
        <v>0.4</v>
      </c>
      <c r="F346" s="170"/>
      <c r="G346" s="171"/>
      <c r="H346" s="166" t="s">
        <v>298</v>
      </c>
      <c r="I346" s="230"/>
      <c r="J346" s="299"/>
    </row>
    <row r="347" spans="1:10" s="223" customFormat="1" ht="35.25" customHeight="1" outlineLevel="1">
      <c r="A347" s="262">
        <v>223</v>
      </c>
      <c r="B347" s="231">
        <v>41519</v>
      </c>
      <c r="C347" s="164" t="s">
        <v>703</v>
      </c>
      <c r="D347" s="166" t="s">
        <v>286</v>
      </c>
      <c r="E347" s="167">
        <f>'GIORNALE DELLE ENTRATE'!E184</f>
        <v>0.38</v>
      </c>
      <c r="F347" s="170"/>
      <c r="G347" s="171"/>
      <c r="H347" s="166" t="s">
        <v>298</v>
      </c>
      <c r="I347" s="230"/>
      <c r="J347" s="299"/>
    </row>
    <row r="348" spans="1:10" s="223" customFormat="1" ht="35.25" customHeight="1" outlineLevel="1">
      <c r="A348" s="262">
        <v>224</v>
      </c>
      <c r="B348" s="231">
        <v>41519</v>
      </c>
      <c r="C348" s="164" t="s">
        <v>704</v>
      </c>
      <c r="D348" s="166" t="s">
        <v>286</v>
      </c>
      <c r="E348" s="167">
        <f>'GIORNALE DELLE ENTRATE'!E185</f>
        <v>1742.8600000000001</v>
      </c>
      <c r="F348" s="170"/>
      <c r="G348" s="171"/>
      <c r="H348" s="166" t="s">
        <v>298</v>
      </c>
      <c r="I348" s="230"/>
      <c r="J348" s="299"/>
    </row>
    <row r="349" spans="1:10" s="223" customFormat="1" ht="35.25" customHeight="1" outlineLevel="1">
      <c r="A349" s="262">
        <v>251</v>
      </c>
      <c r="B349" s="231">
        <v>41551</v>
      </c>
      <c r="C349" s="164" t="s">
        <v>754</v>
      </c>
      <c r="D349" s="166" t="s">
        <v>455</v>
      </c>
      <c r="E349" s="167">
        <v>1962.61</v>
      </c>
      <c r="F349" s="170"/>
      <c r="G349" s="171"/>
      <c r="H349" s="166" t="s">
        <v>298</v>
      </c>
      <c r="I349" s="230"/>
      <c r="J349" s="299"/>
    </row>
    <row r="350" spans="1:10" s="223" customFormat="1" ht="35.25" customHeight="1" outlineLevel="1">
      <c r="A350" s="262">
        <v>252</v>
      </c>
      <c r="B350" s="231">
        <v>41551</v>
      </c>
      <c r="C350" s="164" t="s">
        <v>755</v>
      </c>
      <c r="D350" s="166" t="s">
        <v>455</v>
      </c>
      <c r="E350" s="167">
        <v>0.8</v>
      </c>
      <c r="F350" s="170"/>
      <c r="G350" s="171"/>
      <c r="H350" s="166" t="s">
        <v>298</v>
      </c>
      <c r="I350" s="230"/>
      <c r="J350" s="299"/>
    </row>
    <row r="351" spans="1:10" s="223" customFormat="1" ht="35.25" customHeight="1" outlineLevel="1">
      <c r="A351" s="262">
        <v>253</v>
      </c>
      <c r="B351" s="231">
        <v>41551</v>
      </c>
      <c r="C351" s="164" t="s">
        <v>754</v>
      </c>
      <c r="D351" s="166" t="s">
        <v>365</v>
      </c>
      <c r="E351" s="167">
        <v>2115.2</v>
      </c>
      <c r="F351" s="170"/>
      <c r="G351" s="171"/>
      <c r="H351" s="166" t="s">
        <v>298</v>
      </c>
      <c r="I351" s="230"/>
      <c r="J351" s="299"/>
    </row>
    <row r="352" spans="1:10" s="223" customFormat="1" ht="35.25" customHeight="1" outlineLevel="1">
      <c r="A352" s="262">
        <v>254</v>
      </c>
      <c r="B352" s="231">
        <v>41551</v>
      </c>
      <c r="C352" s="164" t="s">
        <v>754</v>
      </c>
      <c r="D352" s="166" t="s">
        <v>492</v>
      </c>
      <c r="E352" s="167">
        <v>659.82</v>
      </c>
      <c r="F352" s="170"/>
      <c r="G352" s="171"/>
      <c r="H352" s="166" t="s">
        <v>298</v>
      </c>
      <c r="I352" s="230"/>
      <c r="J352" s="299"/>
    </row>
    <row r="353" spans="1:10" s="223" customFormat="1" ht="35.25" customHeight="1" outlineLevel="1">
      <c r="A353" s="262">
        <v>255</v>
      </c>
      <c r="B353" s="231">
        <v>41551</v>
      </c>
      <c r="C353" s="164" t="s">
        <v>755</v>
      </c>
      <c r="D353" s="166" t="s">
        <v>492</v>
      </c>
      <c r="E353" s="167">
        <v>0.79</v>
      </c>
      <c r="F353" s="170"/>
      <c r="G353" s="171"/>
      <c r="H353" s="166" t="s">
        <v>298</v>
      </c>
      <c r="I353" s="230"/>
      <c r="J353" s="299"/>
    </row>
    <row r="354" spans="1:10" s="223" customFormat="1" ht="35.25" customHeight="1" outlineLevel="1">
      <c r="A354" s="262">
        <v>256</v>
      </c>
      <c r="B354" s="231">
        <v>41551</v>
      </c>
      <c r="C354" s="164" t="s">
        <v>712</v>
      </c>
      <c r="D354" s="166" t="s">
        <v>286</v>
      </c>
      <c r="E354" s="446">
        <f>'GIORNALE DELLE ENTRATE'!E205</f>
        <v>0.31</v>
      </c>
      <c r="F354" s="170"/>
      <c r="G354" s="171"/>
      <c r="H354" s="166" t="s">
        <v>298</v>
      </c>
      <c r="I354" s="230"/>
      <c r="J354" s="299"/>
    </row>
    <row r="355" spans="1:10" s="223" customFormat="1" ht="35.25" customHeight="1" outlineLevel="1">
      <c r="A355" s="262">
        <v>257</v>
      </c>
      <c r="B355" s="231">
        <v>41551</v>
      </c>
      <c r="C355" s="164" t="s">
        <v>713</v>
      </c>
      <c r="D355" s="166" t="s">
        <v>286</v>
      </c>
      <c r="E355" s="446">
        <f>'GIORNALE DELLE ENTRATE'!E206</f>
        <v>875.58</v>
      </c>
      <c r="F355" s="170"/>
      <c r="G355" s="171"/>
      <c r="H355" s="166" t="s">
        <v>298</v>
      </c>
      <c r="I355" s="230"/>
      <c r="J355" s="299"/>
    </row>
    <row r="356" spans="1:10" s="223" customFormat="1" ht="35.25" customHeight="1" outlineLevel="1">
      <c r="A356" s="262">
        <v>270</v>
      </c>
      <c r="B356" s="231">
        <v>41577</v>
      </c>
      <c r="C356" s="164" t="s">
        <v>759</v>
      </c>
      <c r="D356" s="166" t="s">
        <v>455</v>
      </c>
      <c r="E356" s="167">
        <v>1958.67</v>
      </c>
      <c r="F356" s="170"/>
      <c r="G356" s="171"/>
      <c r="H356" s="166" t="s">
        <v>298</v>
      </c>
      <c r="I356" s="230"/>
      <c r="J356" s="299"/>
    </row>
    <row r="357" spans="1:10" s="223" customFormat="1" ht="35.25" customHeight="1" outlineLevel="1">
      <c r="A357" s="262">
        <v>271</v>
      </c>
      <c r="B357" s="231">
        <v>41577</v>
      </c>
      <c r="C357" s="164" t="s">
        <v>760</v>
      </c>
      <c r="D357" s="166" t="s">
        <v>455</v>
      </c>
      <c r="E357" s="167">
        <v>0.2</v>
      </c>
      <c r="F357" s="170"/>
      <c r="G357" s="171"/>
      <c r="H357" s="166" t="s">
        <v>298</v>
      </c>
      <c r="I357" s="230"/>
      <c r="J357" s="299"/>
    </row>
    <row r="358" spans="1:10" s="223" customFormat="1" ht="35.25" customHeight="1" outlineLevel="1">
      <c r="A358" s="262">
        <v>272</v>
      </c>
      <c r="B358" s="231">
        <v>41577</v>
      </c>
      <c r="C358" s="164" t="s">
        <v>759</v>
      </c>
      <c r="D358" s="166" t="s">
        <v>352</v>
      </c>
      <c r="E358" s="167">
        <v>1006.79</v>
      </c>
      <c r="F358" s="170"/>
      <c r="G358" s="171"/>
      <c r="H358" s="166" t="s">
        <v>298</v>
      </c>
      <c r="I358" s="230"/>
      <c r="J358" s="299"/>
    </row>
    <row r="359" spans="1:10" s="223" customFormat="1" ht="35.25" customHeight="1" outlineLevel="1">
      <c r="A359" s="262">
        <v>273</v>
      </c>
      <c r="B359" s="231">
        <v>41577</v>
      </c>
      <c r="C359" s="164" t="s">
        <v>760</v>
      </c>
      <c r="D359" s="166" t="s">
        <v>352</v>
      </c>
      <c r="E359" s="167">
        <v>0.33</v>
      </c>
      <c r="F359" s="170"/>
      <c r="G359" s="171"/>
      <c r="H359" s="166" t="s">
        <v>298</v>
      </c>
      <c r="I359" s="230"/>
      <c r="J359" s="299"/>
    </row>
    <row r="360" spans="1:10" s="223" customFormat="1" ht="35.25" customHeight="1" outlineLevel="1">
      <c r="A360" s="262">
        <v>274</v>
      </c>
      <c r="B360" s="231">
        <v>41577</v>
      </c>
      <c r="C360" s="164" t="s">
        <v>718</v>
      </c>
      <c r="D360" s="166" t="s">
        <v>286</v>
      </c>
      <c r="E360" s="167">
        <v>548.12</v>
      </c>
      <c r="F360" s="170"/>
      <c r="G360" s="171"/>
      <c r="H360" s="166" t="s">
        <v>298</v>
      </c>
      <c r="I360" s="230"/>
      <c r="J360" s="299"/>
    </row>
    <row r="361" spans="1:10" s="223" customFormat="1" ht="35.25" customHeight="1" outlineLevel="1">
      <c r="A361" s="262">
        <v>275</v>
      </c>
      <c r="B361" s="231">
        <v>41577</v>
      </c>
      <c r="C361" s="164" t="s">
        <v>719</v>
      </c>
      <c r="D361" s="166" t="s">
        <v>286</v>
      </c>
      <c r="E361" s="167">
        <v>14.32</v>
      </c>
      <c r="F361" s="170"/>
      <c r="G361" s="171"/>
      <c r="H361" s="166" t="s">
        <v>298</v>
      </c>
      <c r="I361" s="230"/>
      <c r="J361" s="299"/>
    </row>
    <row r="362" spans="1:10" s="223" customFormat="1" ht="35.25" customHeight="1" outlineLevel="1">
      <c r="A362" s="262">
        <v>329</v>
      </c>
      <c r="B362" s="231">
        <v>41610</v>
      </c>
      <c r="C362" s="456" t="s">
        <v>796</v>
      </c>
      <c r="D362" s="456" t="s">
        <v>455</v>
      </c>
      <c r="E362" s="167">
        <v>1962.55</v>
      </c>
      <c r="F362" s="162"/>
      <c r="G362" s="456"/>
      <c r="H362" s="162" t="s">
        <v>298</v>
      </c>
      <c r="I362" s="479"/>
      <c r="J362" s="299"/>
    </row>
    <row r="363" spans="1:10" s="223" customFormat="1" ht="35.25" customHeight="1" outlineLevel="1">
      <c r="A363" s="262">
        <v>330</v>
      </c>
      <c r="B363" s="231">
        <v>41610</v>
      </c>
      <c r="C363" s="456" t="s">
        <v>814</v>
      </c>
      <c r="D363" s="456" t="s">
        <v>455</v>
      </c>
      <c r="E363" s="167">
        <v>0.45</v>
      </c>
      <c r="F363" s="170"/>
      <c r="G363" s="456"/>
      <c r="H363" s="162" t="s">
        <v>298</v>
      </c>
      <c r="I363" s="479"/>
      <c r="J363" s="299"/>
    </row>
    <row r="364" spans="1:10" s="223" customFormat="1" ht="35.25" customHeight="1" outlineLevel="1">
      <c r="A364" s="262">
        <v>331</v>
      </c>
      <c r="B364" s="231">
        <v>41610</v>
      </c>
      <c r="C364" s="164" t="s">
        <v>816</v>
      </c>
      <c r="D364" s="166" t="s">
        <v>286</v>
      </c>
      <c r="E364" s="167">
        <v>362.76</v>
      </c>
      <c r="F364" s="170"/>
      <c r="G364" s="171"/>
      <c r="H364" s="166" t="s">
        <v>298</v>
      </c>
      <c r="I364" s="230"/>
      <c r="J364" s="299"/>
    </row>
    <row r="365" spans="1:10" s="223" customFormat="1" ht="35.25" customHeight="1" outlineLevel="1">
      <c r="A365" s="262">
        <v>332</v>
      </c>
      <c r="B365" s="231">
        <v>41610</v>
      </c>
      <c r="C365" s="456" t="s">
        <v>817</v>
      </c>
      <c r="D365" s="456" t="s">
        <v>286</v>
      </c>
      <c r="E365" s="167">
        <v>6.08</v>
      </c>
      <c r="F365" s="162"/>
      <c r="G365" s="456"/>
      <c r="H365" s="162" t="s">
        <v>298</v>
      </c>
      <c r="I365" s="479"/>
      <c r="J365" s="299"/>
    </row>
    <row r="366" spans="1:10" s="223" customFormat="1" ht="35.25" customHeight="1" outlineLevel="1">
      <c r="A366" s="262">
        <v>333</v>
      </c>
      <c r="B366" s="231">
        <v>41610</v>
      </c>
      <c r="C366" s="456" t="s">
        <v>818</v>
      </c>
      <c r="D366" s="456" t="s">
        <v>492</v>
      </c>
      <c r="E366" s="167">
        <v>661.25</v>
      </c>
      <c r="F366" s="162"/>
      <c r="G366" s="456"/>
      <c r="H366" s="162" t="s">
        <v>298</v>
      </c>
      <c r="I366" s="479"/>
      <c r="J366" s="299"/>
    </row>
    <row r="367" spans="1:10" s="223" customFormat="1" ht="35.25" customHeight="1" outlineLevel="1">
      <c r="A367" s="262">
        <v>334</v>
      </c>
      <c r="B367" s="231">
        <v>41610</v>
      </c>
      <c r="C367" s="456" t="s">
        <v>819</v>
      </c>
      <c r="D367" s="456" t="s">
        <v>492</v>
      </c>
      <c r="E367" s="167">
        <v>0.25</v>
      </c>
      <c r="F367" s="170"/>
      <c r="G367" s="456"/>
      <c r="H367" s="162" t="s">
        <v>298</v>
      </c>
      <c r="I367" s="479"/>
      <c r="J367" s="299"/>
    </row>
    <row r="368" spans="1:10" s="223" customFormat="1" ht="35.25" customHeight="1" outlineLevel="1">
      <c r="A368" s="262">
        <v>335</v>
      </c>
      <c r="B368" s="231">
        <v>41610</v>
      </c>
      <c r="C368" s="164" t="s">
        <v>820</v>
      </c>
      <c r="D368" s="166" t="s">
        <v>286</v>
      </c>
      <c r="E368" s="167">
        <v>122.16</v>
      </c>
      <c r="F368" s="170"/>
      <c r="G368" s="171"/>
      <c r="H368" s="166" t="s">
        <v>298</v>
      </c>
      <c r="I368" s="230"/>
      <c r="J368" s="299"/>
    </row>
    <row r="369" spans="1:10" s="223" customFormat="1" ht="35.25" customHeight="1" outlineLevel="1" thickBot="1">
      <c r="A369" s="531">
        <v>336</v>
      </c>
      <c r="B369" s="532">
        <v>41610</v>
      </c>
      <c r="C369" s="533" t="s">
        <v>821</v>
      </c>
      <c r="D369" s="534" t="s">
        <v>286</v>
      </c>
      <c r="E369" s="535">
        <v>4.12</v>
      </c>
      <c r="F369" s="536"/>
      <c r="G369" s="537"/>
      <c r="H369" s="534" t="s">
        <v>298</v>
      </c>
      <c r="I369" s="538"/>
      <c r="J369" s="299"/>
    </row>
    <row r="370" spans="1:10" s="223" customFormat="1" ht="35.25" customHeight="1" outlineLevel="1" thickTop="1">
      <c r="A370" s="100"/>
      <c r="B370" s="447"/>
      <c r="C370" s="302"/>
      <c r="D370" s="100"/>
      <c r="E370" s="299">
        <f>SUBTOTAL(9,E3:E369)</f>
        <v>859404.0800000002</v>
      </c>
      <c r="F370" s="102" t="s">
        <v>964</v>
      </c>
      <c r="G370" s="539"/>
      <c r="H370" s="100"/>
      <c r="I370" s="100"/>
      <c r="J370" s="299"/>
    </row>
    <row r="371" spans="1:10" s="223" customFormat="1" ht="35.25" customHeight="1">
      <c r="A371" s="339"/>
      <c r="B371" s="56"/>
      <c r="C371" s="88"/>
      <c r="D371" s="56"/>
      <c r="E371" s="56"/>
      <c r="F371" s="56"/>
      <c r="G371" s="56"/>
      <c r="H371" s="56"/>
      <c r="I371" s="56"/>
      <c r="J371" s="299"/>
    </row>
    <row r="372" spans="1:10" s="223" customFormat="1" ht="35.25" customHeight="1">
      <c r="A372" s="339"/>
      <c r="B372" s="56"/>
      <c r="C372" s="88"/>
      <c r="D372" s="56"/>
      <c r="E372" s="56"/>
      <c r="F372" s="56"/>
      <c r="G372" s="56"/>
      <c r="H372" s="56"/>
      <c r="I372" s="56"/>
      <c r="J372" s="299"/>
    </row>
    <row r="373" spans="1:10" s="223" customFormat="1" ht="35.25" customHeight="1">
      <c r="A373" s="339"/>
      <c r="B373" s="56"/>
      <c r="C373" s="88"/>
      <c r="D373" s="56"/>
      <c r="E373" s="56"/>
      <c r="F373" s="56"/>
      <c r="G373" s="56"/>
      <c r="H373" s="56"/>
      <c r="I373" s="56"/>
      <c r="J373" s="299"/>
    </row>
    <row r="374" spans="1:13" s="223" customFormat="1" ht="35.25" customHeight="1">
      <c r="A374" s="339"/>
      <c r="B374" s="56"/>
      <c r="C374" s="88"/>
      <c r="D374" s="56"/>
      <c r="E374" s="56"/>
      <c r="F374" s="56"/>
      <c r="G374" s="56"/>
      <c r="H374" s="56"/>
      <c r="I374" s="56"/>
      <c r="J374" s="299"/>
      <c r="K374" s="299"/>
      <c r="L374" s="297"/>
      <c r="M374" s="100"/>
    </row>
  </sheetData>
  <sheetProtection/>
  <mergeCells count="1">
    <mergeCell ref="A1:I1"/>
  </mergeCells>
  <printOptions/>
  <pageMargins left="0.2362204724409449" right="0.2362204724409449" top="0" bottom="0" header="0.31496062992125984" footer="0.31496062992125984"/>
  <pageSetup fitToHeight="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vitolo</dc:creator>
  <cp:keywords/>
  <dc:description/>
  <cp:lastModifiedBy>Grazia</cp:lastModifiedBy>
  <cp:lastPrinted>2014-04-11T06:49:51Z</cp:lastPrinted>
  <dcterms:created xsi:type="dcterms:W3CDTF">2001-05-22T08:00:30Z</dcterms:created>
  <dcterms:modified xsi:type="dcterms:W3CDTF">2015-10-18T15:38:41Z</dcterms:modified>
  <cp:category/>
  <cp:version/>
  <cp:contentType/>
  <cp:contentStatus/>
</cp:coreProperties>
</file>